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W:\COMMUNICATIONS &amp; STAKEHOLDER ENGAGEMENT\Studio\WIP\0270_Snapshot_OCCS\final\"/>
    </mc:Choice>
  </mc:AlternateContent>
  <bookViews>
    <workbookView xWindow="0" yWindow="0" windowWidth="34725" windowHeight="16545" tabRatio="722" activeTab="5"/>
  </bookViews>
  <sheets>
    <sheet name="Introduction" sheetId="45" r:id="rId1"/>
    <sheet name="Response rates" sheetId="1" r:id="rId2"/>
    <sheet name="Respondent characteristics" sheetId="68" r:id="rId3"/>
    <sheet name="Facility summary" sheetId="24" r:id="rId4"/>
    <sheet name="LHD summary" sheetId="69" r:id="rId5"/>
    <sheet name="Comparison to the 2016 survey" sheetId="71" r:id="rId6"/>
  </sheets>
  <definedNames>
    <definedName name="_xlnm._FilterDatabase" localSheetId="5" hidden="1">'Comparison to the 2016 survey'!$A$4:$Q$48</definedName>
    <definedName name="_xlnm._FilterDatabase" localSheetId="3" hidden="1">'Facility summary'!$A$4:$AT$57</definedName>
    <definedName name="_xlnm._FilterDatabase" localSheetId="0" hidden="1">Introduction!#REF!</definedName>
    <definedName name="_xlnm._FilterDatabase" localSheetId="4" hidden="1">'LHD summary'!$A$3:$R$56</definedName>
    <definedName name="_xlnm._FilterDatabase" localSheetId="2" hidden="1">'Respondent characteristics'!$A$23:$F$23</definedName>
    <definedName name="_xlnm._FilterDatabase" localSheetId="1" hidden="1">'Response rates'!$A$22:$F$22</definedName>
    <definedName name="APQ2016_annual___DATA_PACK_for_" localSheetId="5">#REF!</definedName>
    <definedName name="APQ2016_annual___DATA_PACK_for_" localSheetId="4">#REF!</definedName>
    <definedName name="APQ2016_annual___DATA_PACK_for_" localSheetId="2">#REF!</definedName>
    <definedName name="APQ2016_annual___DATA_PACK_for_">#REF!</definedName>
    <definedName name="APQ2017_annual___DATA_PACK_for_" localSheetId="5">#REF!</definedName>
    <definedName name="APQ2017_annual___DATA_PACK_for_" localSheetId="4">#REF!</definedName>
    <definedName name="APQ2017_annual___DATA_PACK_for_" localSheetId="2">#REF!</definedName>
    <definedName name="APQ2017_annual___DATA_PACK_for_">#REF!</definedName>
    <definedName name="Compare_AA16_with_AA17_all_resp" localSheetId="5">#REF!</definedName>
    <definedName name="Compare_AA16_with_AA17_all_resp" localSheetId="4">#REF!</definedName>
    <definedName name="Compare_AA16_with_AA17_all_resp" localSheetId="2">#REF!</definedName>
    <definedName name="Compare_AA16_with_AA17_all_resp">#REF!</definedName>
    <definedName name="Compare_CO16_with_CO17___all_re">#REF!</definedName>
    <definedName name="Compare_MA15_with_MA17" localSheetId="5">#REF!</definedName>
    <definedName name="Compare_MA15_with_MA17" localSheetId="4">#REF!</definedName>
    <definedName name="Compare_MA15_with_MA17" localSheetId="2">#REF!</definedName>
    <definedName name="Compare_MA15_with_MA17">#REF!</definedName>
    <definedName name="onepage" localSheetId="5">#REF!</definedName>
    <definedName name="onepage" localSheetId="4">#REF!</definedName>
    <definedName name="onepage" localSheetId="2">#REF!</definedName>
    <definedName name="onepage">#REF!</definedName>
    <definedName name="_xlnm.Print_Area" localSheetId="5">'Comparison to the 2016 survey'!$1:$55</definedName>
    <definedName name="_xlnm.Print_Area" localSheetId="3">'Facility summary'!$A$1:$AT$64</definedName>
    <definedName name="_xlnm.Print_Area" localSheetId="0">Introduction!$A$1:$E$34</definedName>
    <definedName name="_xlnm.Print_Area" localSheetId="4">'LHD summary'!$A$1:$T$64</definedName>
    <definedName name="_xlnm.Print_Area" localSheetId="2">'Respondent characteristics'!$A$1:$Y$47</definedName>
    <definedName name="_xlnm.Print_Area" localSheetId="1">'Response rates'!$1:$81</definedName>
    <definedName name="_xlnm.Print_Titles" localSheetId="5">'Comparison to the 2016 survey'!$A:$D,'Comparison to the 2016 survey'!$1:$4</definedName>
    <definedName name="_xlnm.Print_Titles" localSheetId="3">'Facility summary'!$1:$4</definedName>
    <definedName name="_xlnm.Print_Titles" localSheetId="0">Introduction!$1:$2</definedName>
    <definedName name="_xlnm.Print_Titles" localSheetId="4">'LHD summary'!$1:$3</definedName>
    <definedName name="_xlnm.Print_Titles" localSheetId="2">'Respondent characteristics'!$1:$5</definedName>
    <definedName name="_xlnm.Print_Titles" localSheetId="1">'Response rates'!$1:$4</definedName>
    <definedName name="scoregrade" localSheetId="5">#REF!</definedName>
    <definedName name="scoregrade" localSheetId="4">#REF!</definedName>
    <definedName name="scoregrade" localSheetId="2">#REF!</definedName>
    <definedName name="scoregrade">#REF!</definedName>
    <definedName name="scoregradeinverted" localSheetId="5">#REF!</definedName>
    <definedName name="scoregradeinverted" localSheetId="4">#REF!</definedName>
    <definedName name="scoregradeinverted" localSheetId="2">#REF!</definedName>
    <definedName name="scoregradeinverted">#REF!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D52" i="71" l="1"/>
  <c r="BC52" i="71"/>
  <c r="BB52" i="71"/>
  <c r="BA52" i="71"/>
  <c r="AZ52" i="71"/>
  <c r="AY52" i="71"/>
  <c r="AX52" i="71"/>
  <c r="AW52" i="71"/>
  <c r="AV52" i="71"/>
  <c r="AU52" i="71"/>
  <c r="AT52" i="71"/>
  <c r="AS52" i="71"/>
  <c r="AR52" i="71"/>
  <c r="AQ52" i="71"/>
  <c r="AP52" i="71"/>
  <c r="AO52" i="71"/>
  <c r="AN52" i="71"/>
  <c r="AM52" i="71"/>
  <c r="AL52" i="71"/>
  <c r="AK52" i="71"/>
  <c r="AJ52" i="71"/>
  <c r="AI52" i="71"/>
  <c r="AH52" i="71"/>
  <c r="AG52" i="71"/>
  <c r="AF52" i="71"/>
  <c r="AE52" i="71"/>
  <c r="AD52" i="71"/>
  <c r="AC52" i="71"/>
  <c r="AB52" i="71"/>
  <c r="AA52" i="71"/>
  <c r="Z52" i="71"/>
  <c r="Y52" i="71"/>
  <c r="X52" i="71"/>
  <c r="W52" i="71"/>
  <c r="V52" i="71"/>
  <c r="U52" i="71"/>
  <c r="T52" i="71"/>
  <c r="S52" i="71"/>
  <c r="R52" i="71"/>
  <c r="Q52" i="71"/>
  <c r="P52" i="71"/>
  <c r="O52" i="71"/>
  <c r="N52" i="71"/>
  <c r="M52" i="71"/>
  <c r="L52" i="71"/>
  <c r="K52" i="71"/>
  <c r="J52" i="71"/>
  <c r="I52" i="71"/>
  <c r="H52" i="71"/>
  <c r="G52" i="71"/>
  <c r="F52" i="71"/>
  <c r="E52" i="71"/>
  <c r="D52" i="71"/>
  <c r="BD51" i="71"/>
  <c r="BC51" i="71"/>
  <c r="BB51" i="71"/>
  <c r="BA51" i="71"/>
  <c r="AZ51" i="71"/>
  <c r="AY51" i="71"/>
  <c r="AX51" i="71"/>
  <c r="AW51" i="71"/>
  <c r="AV51" i="71"/>
  <c r="AU51" i="71"/>
  <c r="AT51" i="71"/>
  <c r="AS51" i="71"/>
  <c r="AR51" i="71"/>
  <c r="AQ51" i="71"/>
  <c r="AP51" i="71"/>
  <c r="AO51" i="71"/>
  <c r="AN51" i="71"/>
  <c r="AM51" i="71"/>
  <c r="AL51" i="71"/>
  <c r="AK51" i="71"/>
  <c r="AJ51" i="71"/>
  <c r="AI51" i="71"/>
  <c r="AH51" i="71"/>
  <c r="AG51" i="71"/>
  <c r="AF51" i="71"/>
  <c r="AE51" i="71"/>
  <c r="AD51" i="71"/>
  <c r="AC51" i="71"/>
  <c r="AB51" i="71"/>
  <c r="AA51" i="71"/>
  <c r="Z51" i="71"/>
  <c r="Y51" i="71"/>
  <c r="X51" i="71"/>
  <c r="W51" i="71"/>
  <c r="V51" i="71"/>
  <c r="U51" i="71"/>
  <c r="T51" i="71"/>
  <c r="S51" i="71"/>
  <c r="R51" i="71"/>
  <c r="Q51" i="71"/>
  <c r="P51" i="71"/>
  <c r="O51" i="71"/>
  <c r="N51" i="71"/>
  <c r="M51" i="71"/>
  <c r="L51" i="71"/>
  <c r="K51" i="71"/>
  <c r="J51" i="71"/>
  <c r="I51" i="71"/>
  <c r="H51" i="71"/>
  <c r="G51" i="71"/>
  <c r="F51" i="71"/>
  <c r="E51" i="71"/>
  <c r="D51" i="71"/>
  <c r="G7" i="24" l="1"/>
  <c r="G12" i="24"/>
  <c r="G17" i="24"/>
  <c r="G57" i="24"/>
  <c r="G8" i="24"/>
  <c r="G13" i="24"/>
  <c r="G22" i="24"/>
  <c r="G24" i="24"/>
  <c r="G29" i="24"/>
  <c r="G30" i="24"/>
  <c r="G31" i="24"/>
  <c r="G32" i="24"/>
  <c r="G33" i="24"/>
  <c r="G41" i="24"/>
  <c r="G50" i="24"/>
  <c r="G52" i="24"/>
  <c r="G42" i="24"/>
  <c r="G43" i="24"/>
  <c r="G44" i="24"/>
  <c r="G45" i="24"/>
  <c r="G46" i="24"/>
  <c r="G47" i="24"/>
  <c r="G48" i="24"/>
  <c r="G49" i="24"/>
  <c r="G19" i="24"/>
  <c r="G26" i="24"/>
  <c r="G35" i="24"/>
  <c r="G14" i="24"/>
  <c r="G15" i="24"/>
  <c r="G25" i="24"/>
  <c r="G28" i="24"/>
  <c r="G34" i="24"/>
  <c r="G55" i="24"/>
  <c r="G56" i="24"/>
  <c r="G21" i="24"/>
  <c r="G23" i="24"/>
  <c r="G27" i="24"/>
  <c r="G20" i="24"/>
  <c r="G53" i="24"/>
  <c r="G54" i="24"/>
  <c r="G5" i="24"/>
  <c r="G9" i="24"/>
  <c r="G10" i="24"/>
  <c r="G11" i="24"/>
  <c r="G6" i="24"/>
  <c r="G36" i="24"/>
  <c r="G37" i="24"/>
  <c r="G38" i="24"/>
  <c r="G39" i="24"/>
  <c r="G40" i="24"/>
  <c r="G16" i="24"/>
  <c r="G18" i="24"/>
  <c r="G51" i="24"/>
  <c r="F7" i="24"/>
  <c r="F12" i="24"/>
  <c r="F17" i="24"/>
  <c r="F57" i="24"/>
  <c r="F8" i="24"/>
  <c r="F13" i="24"/>
  <c r="F22" i="24"/>
  <c r="F24" i="24"/>
  <c r="F29" i="24"/>
  <c r="F30" i="24"/>
  <c r="F31" i="24"/>
  <c r="F32" i="24"/>
  <c r="F33" i="24"/>
  <c r="F41" i="24"/>
  <c r="F50" i="24"/>
  <c r="F52" i="24"/>
  <c r="F42" i="24"/>
  <c r="F43" i="24"/>
  <c r="F44" i="24"/>
  <c r="F45" i="24"/>
  <c r="F46" i="24"/>
  <c r="F47" i="24"/>
  <c r="F48" i="24"/>
  <c r="F49" i="24"/>
  <c r="F19" i="24"/>
  <c r="F26" i="24"/>
  <c r="F35" i="24"/>
  <c r="F14" i="24"/>
  <c r="F15" i="24"/>
  <c r="F25" i="24"/>
  <c r="F28" i="24"/>
  <c r="F34" i="24"/>
  <c r="F55" i="24"/>
  <c r="F56" i="24"/>
  <c r="F21" i="24"/>
  <c r="F23" i="24"/>
  <c r="F27" i="24"/>
  <c r="F20" i="24"/>
  <c r="F53" i="24"/>
  <c r="F54" i="24"/>
  <c r="F5" i="24"/>
  <c r="F9" i="24"/>
  <c r="F10" i="24"/>
  <c r="F11" i="24"/>
  <c r="F6" i="24"/>
  <c r="F36" i="24"/>
  <c r="F37" i="24"/>
  <c r="F38" i="24"/>
  <c r="F39" i="24"/>
  <c r="F40" i="24"/>
  <c r="F16" i="24"/>
  <c r="F18" i="24"/>
  <c r="F51" i="24"/>
</calcChain>
</file>

<file path=xl/sharedStrings.xml><?xml version="1.0" encoding="utf-8"?>
<sst xmlns="http://schemas.openxmlformats.org/spreadsheetml/2006/main" count="919" uniqueCount="365">
  <si>
    <t xml:space="preserve"> </t>
  </si>
  <si>
    <t>Sydney</t>
  </si>
  <si>
    <t>Royal Prince Alfred Hospital</t>
  </si>
  <si>
    <t>Western Sydney</t>
  </si>
  <si>
    <t>Westmead Hospital</t>
  </si>
  <si>
    <t>Hunter New England</t>
  </si>
  <si>
    <t>John Hunter Hospital</t>
  </si>
  <si>
    <t>Nepean Blue Mountains</t>
  </si>
  <si>
    <t>Nepean Hospital</t>
  </si>
  <si>
    <t>South Eastern Sydney</t>
  </si>
  <si>
    <t>Royal Hospital for Women</t>
  </si>
  <si>
    <t>South Western Sydney</t>
  </si>
  <si>
    <t>Campbelltown Hospital</t>
  </si>
  <si>
    <t>Liverpool Hospital</t>
  </si>
  <si>
    <t>Northern Sydney</t>
  </si>
  <si>
    <t>Royal North Shore Hospital</t>
  </si>
  <si>
    <t>Central Coast</t>
  </si>
  <si>
    <t>Gosford Hospital</t>
  </si>
  <si>
    <t>St George Hospital</t>
  </si>
  <si>
    <t>Illawarra Shoalhaven</t>
  </si>
  <si>
    <t>Wollongong Hospital</t>
  </si>
  <si>
    <t>Blacktown Hospital</t>
  </si>
  <si>
    <t>Bankstown-Lidcombe Hospital</t>
  </si>
  <si>
    <t>Sutherland Hospital</t>
  </si>
  <si>
    <t>Auburn Hospital</t>
  </si>
  <si>
    <t>Northern NSW</t>
  </si>
  <si>
    <t>Lismore Base Hospital</t>
  </si>
  <si>
    <t>The Tweed Hospital</t>
  </si>
  <si>
    <t>Mid North Coast</t>
  </si>
  <si>
    <t>Coffs Harbour Health Campus</t>
  </si>
  <si>
    <t>Murrumbidgee</t>
  </si>
  <si>
    <t>Manly Hospital</t>
  </si>
  <si>
    <t>Tamworth Hospital</t>
  </si>
  <si>
    <t>Western NSW</t>
  </si>
  <si>
    <t>Orange Health Service</t>
  </si>
  <si>
    <t>Dubbo Base Hospital</t>
  </si>
  <si>
    <t>Shoalhaven District Memorial Hospital</t>
  </si>
  <si>
    <t>Port Macquarie Base Hospital</t>
  </si>
  <si>
    <t>Manning Hospital</t>
  </si>
  <si>
    <t>Griffith Base Hospital</t>
  </si>
  <si>
    <t>Bathurst Health Service</t>
  </si>
  <si>
    <t>Armidale Hospital</t>
  </si>
  <si>
    <t>Southern NSW</t>
  </si>
  <si>
    <t>Queanbeyan Hospital and Health Service</t>
  </si>
  <si>
    <t>South East Regional Hospital</t>
  </si>
  <si>
    <t>Grafton Base Hospital</t>
  </si>
  <si>
    <t>Broken Hill Health Service</t>
  </si>
  <si>
    <t>Moree Hospital</t>
  </si>
  <si>
    <t>Cowra Health Service</t>
  </si>
  <si>
    <t>Muswellbrook Hospital</t>
  </si>
  <si>
    <t>Young Health Service</t>
  </si>
  <si>
    <t>Wyong Hospital</t>
  </si>
  <si>
    <t>Cooma Hospital and Health Service</t>
  </si>
  <si>
    <t>Lachlan Health Service - Parkes</t>
  </si>
  <si>
    <t>Milton Ulladulla Hospital</t>
  </si>
  <si>
    <t>NSW</t>
  </si>
  <si>
    <t>Local Health District</t>
  </si>
  <si>
    <t>Response rate</t>
  </si>
  <si>
    <t>Survey responses</t>
  </si>
  <si>
    <t>Name</t>
  </si>
  <si>
    <t>Aboriginal</t>
  </si>
  <si>
    <t>No</t>
  </si>
  <si>
    <t>Did the hospital provide an interpreter when you needed one?</t>
  </si>
  <si>
    <t>Yes, always</t>
  </si>
  <si>
    <t>Yes</t>
  </si>
  <si>
    <t>Very good</t>
  </si>
  <si>
    <t>Would speak highly</t>
  </si>
  <si>
    <t>Yes, definitely</t>
  </si>
  <si>
    <t>Yes, completely</t>
  </si>
  <si>
    <t>Was the impact of this complication or problem …?</t>
  </si>
  <si>
    <t>Very serious</t>
  </si>
  <si>
    <t>Very clean</t>
  </si>
  <si>
    <t>Very well organised</t>
  </si>
  <si>
    <t>Response</t>
  </si>
  <si>
    <t>Question Text</t>
  </si>
  <si>
    <t>These results are for all respondents</t>
  </si>
  <si>
    <t>These results are for all respondents (including those who did not provide an answer)</t>
  </si>
  <si>
    <t>These results are for all respondents (except those who answered 'don't know/can't remember')</t>
  </si>
  <si>
    <t xml:space="preserve">Central Coast </t>
  </si>
  <si>
    <t xml:space="preserve">Hunter New England </t>
  </si>
  <si>
    <t xml:space="preserve">Illawarra Shoalhaven </t>
  </si>
  <si>
    <t xml:space="preserve">Mid North Coast </t>
  </si>
  <si>
    <t xml:space="preserve">Murrumbidgee </t>
  </si>
  <si>
    <t xml:space="preserve">Nepean Blue Mountains </t>
  </si>
  <si>
    <t xml:space="preserve">Northern NSW </t>
  </si>
  <si>
    <t xml:space="preserve">Northern Sydney </t>
  </si>
  <si>
    <t xml:space="preserve">South Eastern Sydney </t>
  </si>
  <si>
    <t xml:space="preserve">South Western Sydney </t>
  </si>
  <si>
    <t xml:space="preserve">Southern NSW </t>
  </si>
  <si>
    <t xml:space="preserve">Sydney </t>
  </si>
  <si>
    <t xml:space="preserve">Western NSW </t>
  </si>
  <si>
    <t xml:space="preserve">Western Sydney </t>
  </si>
  <si>
    <t>Count</t>
  </si>
  <si>
    <t>Sydney Local Health District</t>
  </si>
  <si>
    <t>Central Coast Local Health District</t>
  </si>
  <si>
    <t>Northern Sydney Local Health District</t>
  </si>
  <si>
    <t>South Eastern Sydney Local Health District</t>
  </si>
  <si>
    <t>Western Sydney Local Health District</t>
  </si>
  <si>
    <t>Nepean Blue Mountains Local Health District</t>
  </si>
  <si>
    <t>South Western Sydney Local Health District</t>
  </si>
  <si>
    <t>Mid North Coast Local Health District</t>
  </si>
  <si>
    <t>Northern NSW Local Health District</t>
  </si>
  <si>
    <t>Hunter New England Local Health District</t>
  </si>
  <si>
    <t>Western NSW Local Health District</t>
  </si>
  <si>
    <t>Murrumbidgee Local Health District</t>
  </si>
  <si>
    <t>Southern NSW Local Health District</t>
  </si>
  <si>
    <t>Illawarra Shoalhaven Local Health District</t>
  </si>
  <si>
    <t>Far West Local Health District</t>
  </si>
  <si>
    <t>Minimum</t>
  </si>
  <si>
    <t>Maximum</t>
  </si>
  <si>
    <t>State</t>
  </si>
  <si>
    <t xml:space="preserve">Survey responses </t>
  </si>
  <si>
    <t xml:space="preserve">Response rate </t>
  </si>
  <si>
    <t>Respondent characteristics (%)</t>
  </si>
  <si>
    <t>Born in Australia</t>
  </si>
  <si>
    <t>Outer regional, remote or very remote</t>
  </si>
  <si>
    <t>St Vincent's Health Network</t>
  </si>
  <si>
    <t>Calvary Mater Newcastle</t>
  </si>
  <si>
    <t>Prince of Wales Hospital</t>
  </si>
  <si>
    <t>Bega Valley Community Health</t>
  </si>
  <si>
    <t>Bourke Street Health Service</t>
  </si>
  <si>
    <t>Eurobodalla Community Health</t>
  </si>
  <si>
    <t>Goulburn Community Health Service</t>
  </si>
  <si>
    <t>Mudgee District Hospital</t>
  </si>
  <si>
    <t>Didn't have issues with parking</t>
  </si>
  <si>
    <t>Were the reception staff polite and courteous?</t>
  </si>
  <si>
    <t>How long after the scheduled appointment time did your appointment actually start?</t>
  </si>
  <si>
    <t>Within 30 mins</t>
  </si>
  <si>
    <t>Were you told how long you had to wait [for appointment to start]?</t>
  </si>
  <si>
    <t>How comfortable was the waiting area?</t>
  </si>
  <si>
    <t>Very comfortable</t>
  </si>
  <si>
    <t>How comfortable was the treatment area?</t>
  </si>
  <si>
    <t>How clean was the treatment area?</t>
  </si>
  <si>
    <t>Did you have enough time to discuss your health issue with the health professionals you saw?</t>
  </si>
  <si>
    <t>Did the health professionals explain things in a way you could understand?</t>
  </si>
  <si>
    <t>During this visit, did the health professionals know enough about your medical history?</t>
  </si>
  <si>
    <t>How would you rate how well the health professionals worked together?</t>
  </si>
  <si>
    <t>Did you see health professionals wash their hands, or use hand gel to clean their hands, before touching you?</t>
  </si>
  <si>
    <t>Did a health professional discuss your worries or fears with you?</t>
  </si>
  <si>
    <t>Did you have confidence and trust in the health professionals?</t>
  </si>
  <si>
    <t>Were the health professionals kind and caring towards you?</t>
  </si>
  <si>
    <t>Overall, how would you rate the health professionals who treated you?</t>
  </si>
  <si>
    <t>When making decisions about your treatment, did a health professional at the clinic inform you about different treatment options?</t>
  </si>
  <si>
    <t>Did a health professional at the clinic tell you about the risks and benefits of the treatment options?</t>
  </si>
  <si>
    <t>Were you involved, as much as you wanted to be, in decisions about your care and treatment?</t>
  </si>
  <si>
    <t>Did a health professional at the clinic explain the next steps of your care and treatment in a way you could understand?</t>
  </si>
  <si>
    <t>Were you asked about your preferences for care and treatment when developing this plan?</t>
  </si>
  <si>
    <t>Did a health professional at the clinic explain what would be done during your treatment in a way you could understand?</t>
  </si>
  <si>
    <t>Did a health professional at the clinic tell you about possible side effects of your treatment?</t>
  </si>
  <si>
    <t>Were you given enough information about how to manage the side effects of your treatment?</t>
  </si>
  <si>
    <t>Were you told who to contact if you were worried about your condition or treatment after you left the clinic?</t>
  </si>
  <si>
    <t>Did a health professional at the clinic give your family or someone close to you enough information to help care for you at home?</t>
  </si>
  <si>
    <t>Were you treated with respect and dignity while you were at the clinic?</t>
  </si>
  <si>
    <t>Were you given enough privacy when being examined or treated?</t>
  </si>
  <si>
    <t>Were you given enough privacy when discussing your condition or treatment?</t>
  </si>
  <si>
    <t>Not treated unfairly</t>
  </si>
  <si>
    <t>Were your cultural or religious beliefs respected by the clinic staff?</t>
  </si>
  <si>
    <t>In your opinion, were the health professionals open with you about this complication or problem?</t>
  </si>
  <si>
    <t>Was there any time when the health professionals needed access to your health records and they were not available?</t>
  </si>
  <si>
    <t>Did you ever receive conflicting information about your condition or treatment from the health professionals?</t>
  </si>
  <si>
    <t>Overall, how would you rate the care you received in the clinic?</t>
  </si>
  <si>
    <t>How well organised was the care you received in the clinic?</t>
  </si>
  <si>
    <t>If asked about your clinic experience by friends and family, how would you respond?</t>
  </si>
  <si>
    <t>St Vincent's Hospital Sydney</t>
  </si>
  <si>
    <t>Concord Repatriation General Hospital</t>
  </si>
  <si>
    <t>Northern Sydney Local Health District - Private Facility</t>
  </si>
  <si>
    <t>Sydney Local Health District - Private Facility</t>
  </si>
  <si>
    <t>Did a health professional at the clinic tell you about side effects of this medication to watch for?</t>
  </si>
  <si>
    <t>Had complication</t>
  </si>
  <si>
    <t>In the past three months, have you gone to an emergency department because of complications related to the care you received?</t>
  </si>
  <si>
    <t>Do you have a written care plan for your current or ongoing care?</t>
  </si>
  <si>
    <t>At your November visit, did the health professionals review your care plan with you?</t>
  </si>
  <si>
    <t>Facility</t>
  </si>
  <si>
    <t>Murrumbidgee Local Health District - Private Facility</t>
  </si>
  <si>
    <t>Deniliquin Health Service</t>
  </si>
  <si>
    <t>Griffith Community Health</t>
  </si>
  <si>
    <t>Wagga Wagga Base Hospital</t>
  </si>
  <si>
    <t>Riverina Cancer Care Centre</t>
  </si>
  <si>
    <t>Illawara Shoalhaven</t>
  </si>
  <si>
    <t>St. Vincent's</t>
  </si>
  <si>
    <t>Condition related characteristics (%)</t>
  </si>
  <si>
    <t>Female</t>
  </si>
  <si>
    <t>Attended clinic for cancer</t>
  </si>
  <si>
    <t>Breast</t>
  </si>
  <si>
    <t>Prostate</t>
  </si>
  <si>
    <t>Bowel (colon, rectal, anus)</t>
  </si>
  <si>
    <t>Lung</t>
  </si>
  <si>
    <t>Skin/melanoma</t>
  </si>
  <si>
    <t>Other (bone, mesothelioma, thyroid etc.)</t>
  </si>
  <si>
    <t>Gynaecological (e.g. ovarian, endometrial, cervica</t>
  </si>
  <si>
    <t>Head and neck</t>
  </si>
  <si>
    <t>Brain or spinal column</t>
  </si>
  <si>
    <t>Upper gastrointestinal (oesophagus, stomach, liver</t>
  </si>
  <si>
    <t>Cancer Type</t>
  </si>
  <si>
    <t>These results are for respondents travelling by private car to the clinic</t>
  </si>
  <si>
    <t>These results are for respondents who had an appointment arranged in advance (except those who answered 'don't know/can't remember')</t>
  </si>
  <si>
    <t>These results are for respondents who had an appointment arranged in advance</t>
  </si>
  <si>
    <t>These results are for respondents who went to a treatment area</t>
  </si>
  <si>
    <t>These results are for respondents who saw more than one health professional</t>
  </si>
  <si>
    <t>These results are for respondents who had physical contact with a health professionals during their visit</t>
  </si>
  <si>
    <t>These results are for respondents who had worries or fears about their condition or treatment</t>
  </si>
  <si>
    <t>These results are for respondents who had treatment options</t>
  </si>
  <si>
    <t>These results are for respondents who were informed about treatment options</t>
  </si>
  <si>
    <t>These results are for respondents who wanted to be involved in decisions about their care</t>
  </si>
  <si>
    <t>These results are for respondents who needed a care plan (except those who answered 'don't know/can't remember')</t>
  </si>
  <si>
    <t>These results are for respondents who had a written care plan (except those who answered 'don't know/can't remember')</t>
  </si>
  <si>
    <t>These results are for respondents who received any treatment during the visit</t>
  </si>
  <si>
    <t>These results are for respondents who were given or prescribed new medication</t>
  </si>
  <si>
    <t>These results are for all respondents who needed this information (except those who answered 'don't know/can't remember')</t>
  </si>
  <si>
    <t>These results are for all respondents who needed help at home from family or someone close to them (except those who answered 'don't know/can't remember')</t>
  </si>
  <si>
    <t>These results are for all respondents (excluding those who did not provide an answer)</t>
  </si>
  <si>
    <t>These results are for respondents who had beliefs to consider</t>
  </si>
  <si>
    <t>These results are for respondents who experienced a complication/problem related to care at clinic</t>
  </si>
  <si>
    <t>These results are for respondents who experienced a complication/problem other than side effects from treatment while at the clinic</t>
  </si>
  <si>
    <t>These results are for respondents who mainly speak a language other than English at home who needed the hospital to provide an interpreter</t>
  </si>
  <si>
    <t xml:space="preserve">During your visit or soon afterwards, did you experience any of the following complications or problems? </t>
  </si>
  <si>
    <t xml:space="preserve">Issues with parking </t>
  </si>
  <si>
    <t xml:space="preserve">Not including the reason came to clinic, experienced an infection during visit or soon afterwards </t>
  </si>
  <si>
    <t xml:space="preserve">Not including the reason came to clinic, experienced uncontrolled bleeding during visit or soon afterwards </t>
  </si>
  <si>
    <t xml:space="preserve">Not including the reason came to clinic, experienced a negative reaction to medication during visit or soon afterwards </t>
  </si>
  <si>
    <t xml:space="preserve">Not including the reason came to clinic, experienced complications as a result of tests or procedures during visit or soon afterwards </t>
  </si>
  <si>
    <t xml:space="preserve">Not including the reason came to clinic, experienced severe pain during visit or soon afterwards </t>
  </si>
  <si>
    <t xml:space="preserve">Not including the reason came to clinic, experienced lymphoedema (chronic excessive swelling) </t>
  </si>
  <si>
    <t xml:space="preserve">Not including the reason came to clinic, experienced severe anxiety or worry during visit or soon afterwards </t>
  </si>
  <si>
    <t xml:space="preserve">Not including the reason came to clinic, experienced any other complication or problem </t>
  </si>
  <si>
    <t>Aged 75+</t>
  </si>
  <si>
    <t>Reside in/near major cities</t>
  </si>
  <si>
    <t>Language other than English spoken at home</t>
  </si>
  <si>
    <t>Consultation, tests or treatment</t>
  </si>
  <si>
    <t>Medication</t>
  </si>
  <si>
    <t>other reasons (e.g. travel, petrol, parking..)</t>
  </si>
  <si>
    <t>Central Coast 2</t>
  </si>
  <si>
    <t>Hunter New England 3</t>
  </si>
  <si>
    <t>Illawarra Shoalhaven 4</t>
  </si>
  <si>
    <t>Mid North Coast 5</t>
  </si>
  <si>
    <t>Murrumbidgee 6</t>
  </si>
  <si>
    <t>Nepean Blue Mountains 7</t>
  </si>
  <si>
    <t>Northern NSW 8</t>
  </si>
  <si>
    <t>Northern Sydney 9</t>
  </si>
  <si>
    <t>South Eastern Sydney 10</t>
  </si>
  <si>
    <t>South Western Sydney 11</t>
  </si>
  <si>
    <t>Southern NSW 12</t>
  </si>
  <si>
    <t>St Vincent's Health Network13</t>
  </si>
  <si>
    <t>Sydney 14</t>
  </si>
  <si>
    <t>Western NSW 15</t>
  </si>
  <si>
    <t>Western Sydney 16</t>
  </si>
  <si>
    <t>Blood (lymphoma, leukaemia, marrow, lymph nodes etc.)</t>
  </si>
  <si>
    <t>Sydney LHD - Private</t>
  </si>
  <si>
    <t>Northern Sydney LHD - Private</t>
  </si>
  <si>
    <t xml:space="preserve">Were you ever treated unfairly for any of the following reasons? </t>
  </si>
  <si>
    <t>Had worries or fears about treatment/ condition</t>
  </si>
  <si>
    <t>(In the past 6 months at the clinic)
$0 out of pocket costs related to  (%)</t>
  </si>
  <si>
    <t>Gosford Hospital2</t>
  </si>
  <si>
    <t>Wyong Hospital3</t>
  </si>
  <si>
    <t>Armidale Hospital4</t>
  </si>
  <si>
    <t>Calvary Mater Newcastle5</t>
  </si>
  <si>
    <t>John Hunter Hospital6</t>
  </si>
  <si>
    <t>Manning Hospital7</t>
  </si>
  <si>
    <t>Tamworth Hospital8</t>
  </si>
  <si>
    <t>Milton Ulladulla Hospital9</t>
  </si>
  <si>
    <t>Shoalhaven District Memorial Hospital10</t>
  </si>
  <si>
    <t>Wollongong Hospital11</t>
  </si>
  <si>
    <t>Coffs Harbour Health Campus12</t>
  </si>
  <si>
    <t>Port Macquarie Base Hospital13</t>
  </si>
  <si>
    <t>Griffith Base Hospital14</t>
  </si>
  <si>
    <t>Nepean Hospital15</t>
  </si>
  <si>
    <t>Grafton Base Hospital16</t>
  </si>
  <si>
    <t>Lismore Base Hospital17</t>
  </si>
  <si>
    <t>The Tweed Hospital18</t>
  </si>
  <si>
    <t>Manly Hospital19</t>
  </si>
  <si>
    <t>Royal North Shore Hospital20</t>
  </si>
  <si>
    <t>Sydney Adventist Private Hospital21</t>
  </si>
  <si>
    <t>Prince of Wales Hospital22</t>
  </si>
  <si>
    <t>Royal Hospital for Women23</t>
  </si>
  <si>
    <t>St George Hospital24</t>
  </si>
  <si>
    <t>Sutherland Hospital25</t>
  </si>
  <si>
    <t>Bankstown-Lidcombe Hospital26</t>
  </si>
  <si>
    <t>Campbelltown Hospital27</t>
  </si>
  <si>
    <t>Liverpool Hospital28</t>
  </si>
  <si>
    <t>Bega Valley Community Health29</t>
  </si>
  <si>
    <t>Bourke Street Health Service30</t>
  </si>
  <si>
    <t>Eurobodalla Community Health31</t>
  </si>
  <si>
    <t>St Vincent's Hospital Sydney32</t>
  </si>
  <si>
    <t>Concord Repatriation General Hospital33</t>
  </si>
  <si>
    <t>Royal Prince Alfred Hospital34</t>
  </si>
  <si>
    <t>Chris O'Brien Lifehouse35</t>
  </si>
  <si>
    <t>Bathurst Health Service36</t>
  </si>
  <si>
    <t>Dubbo Base Hospital37</t>
  </si>
  <si>
    <t>Orange Health Service38</t>
  </si>
  <si>
    <t>Blacktown Hospital39</t>
  </si>
  <si>
    <t>Westmead Hospital40</t>
  </si>
  <si>
    <t>Gosford</t>
  </si>
  <si>
    <t>Wyong</t>
  </si>
  <si>
    <t>Armidale</t>
  </si>
  <si>
    <t>Calvary Mater</t>
  </si>
  <si>
    <t>John Hunter</t>
  </si>
  <si>
    <t>Manning</t>
  </si>
  <si>
    <t>Tamworth</t>
  </si>
  <si>
    <t>Milton Ulladulla</t>
  </si>
  <si>
    <t>Shoalhaven</t>
  </si>
  <si>
    <t>Wollongong</t>
  </si>
  <si>
    <t>Coffs Harbour</t>
  </si>
  <si>
    <t>Port Macquarie</t>
  </si>
  <si>
    <t>Griffith</t>
  </si>
  <si>
    <t>Nepean</t>
  </si>
  <si>
    <t>Grafton</t>
  </si>
  <si>
    <t>Lismore</t>
  </si>
  <si>
    <t>The Tweed</t>
  </si>
  <si>
    <t>Manly</t>
  </si>
  <si>
    <t>Royal North Shore</t>
  </si>
  <si>
    <t>Sydney Adventist</t>
  </si>
  <si>
    <t>Prince of Wales</t>
  </si>
  <si>
    <t>St George</t>
  </si>
  <si>
    <t>Sutherland</t>
  </si>
  <si>
    <t>Bankstown-Lidcombe</t>
  </si>
  <si>
    <t>Campbelltown</t>
  </si>
  <si>
    <t>Liverpool</t>
  </si>
  <si>
    <t>Bega Valley</t>
  </si>
  <si>
    <t>Bourke Street</t>
  </si>
  <si>
    <t>Eurobodalla</t>
  </si>
  <si>
    <t>St Vincent's</t>
  </si>
  <si>
    <t>Concord</t>
  </si>
  <si>
    <t>Royal Prince Alfred</t>
  </si>
  <si>
    <t>Chris O'Brien</t>
  </si>
  <si>
    <t>Bathurst</t>
  </si>
  <si>
    <t>Dubbo</t>
  </si>
  <si>
    <t>Orange</t>
  </si>
  <si>
    <t>Blacktown</t>
  </si>
  <si>
    <t>Westmead</t>
  </si>
  <si>
    <t>Private</t>
  </si>
  <si>
    <t>Count of results that declined by five percentage points or more</t>
  </si>
  <si>
    <t>Count of results that improved by five percentage points or more</t>
  </si>
  <si>
    <t>Coordination &amp; Continuity</t>
  </si>
  <si>
    <t>Communication &amp; Information</t>
  </si>
  <si>
    <t>Assistance &amp; Responsiveness</t>
  </si>
  <si>
    <t>Trust &amp; Confidence</t>
  </si>
  <si>
    <t>Access &amp; Timeliness</t>
  </si>
  <si>
    <t>Safety &amp; Hygiene</t>
  </si>
  <si>
    <t>Complications</t>
  </si>
  <si>
    <t>Overall Experience</t>
  </si>
  <si>
    <t>Respect &amp; Dignity</t>
  </si>
  <si>
    <t>Engagement &amp; Participation</t>
  </si>
  <si>
    <t>Physical Environment</t>
  </si>
  <si>
    <t>Comprehensive Care</t>
  </si>
  <si>
    <t>Aspect of care</t>
  </si>
  <si>
    <t>Number of respondents NSW</t>
  </si>
  <si>
    <t>Base population (who answered the survey question)</t>
  </si>
  <si>
    <t>Had treatment during visit (not follow up visit)</t>
  </si>
  <si>
    <t xml:space="preserve">will hide these later but perhaps helpful for checking? </t>
  </si>
  <si>
    <t>Level</t>
  </si>
  <si>
    <t>Local health districts</t>
  </si>
  <si>
    <r>
      <rPr>
        <b/>
        <sz val="9"/>
        <color theme="1"/>
        <rFont val="Arial"/>
        <family val="2"/>
        <scheme val="minor"/>
      </rPr>
      <t>Notes:</t>
    </r>
    <r>
      <rPr>
        <sz val="9"/>
        <color theme="1"/>
        <rFont val="Arial"/>
        <family val="2"/>
        <scheme val="minor"/>
      </rPr>
      <t xml:space="preserve"> Facilities with fewer than 30 respondents are not reported individually, but these data are included in results at the NSW and LHD levels.  See the technical supplement for more information. </t>
    </r>
    <r>
      <rPr>
        <sz val="10"/>
        <color theme="1"/>
        <rFont val="Arial"/>
        <family val="2"/>
        <scheme val="minor"/>
      </rPr>
      <t xml:space="preserve">
  </t>
    </r>
  </si>
  <si>
    <r>
      <rPr>
        <b/>
        <sz val="9"/>
        <color theme="1"/>
        <rFont val="Arial"/>
        <family val="2"/>
        <scheme val="minor"/>
      </rPr>
      <t>Note:</t>
    </r>
    <r>
      <rPr>
        <sz val="9"/>
        <color theme="1"/>
        <rFont val="Arial"/>
        <family val="2"/>
        <scheme val="minor"/>
      </rPr>
      <t xml:space="preserve"> These results reflect unweighted respondent characteristics describing the survey cohort, with the exception of questions on worries and fears and out of pocket costs. Data not shown is suppressed where the number of respondents is less than 30.
</t>
    </r>
  </si>
  <si>
    <t>Did a health professional at the clinic explain the purpose of this [new] medication in a way you could understand?</t>
  </si>
  <si>
    <t>Facilities</t>
  </si>
  <si>
    <t>Chris O'Brien Lifehouse (private)</t>
  </si>
  <si>
    <t>Sydney Adventist Hospital (private)</t>
  </si>
  <si>
    <r>
      <rPr>
        <b/>
        <sz val="9"/>
        <color theme="1"/>
        <rFont val="Arial"/>
        <family val="2"/>
        <scheme val="minor"/>
      </rPr>
      <t>Notes:</t>
    </r>
    <r>
      <rPr>
        <sz val="9"/>
        <color theme="1"/>
        <rFont val="Arial"/>
        <family val="2"/>
        <scheme val="minor"/>
      </rPr>
      <t xml:space="preserve"> Each value represents the percentage point difference between the 2017 and 2016 surveys, where a positive difference indicates an improvement. These descriptive differences may not reflect clinical or statistically significant differences.  Further, differences do not account for possible changes to the facility patient composition, so interpret with caution.
Results are calculated based on unrounded data. Therefore results displayed as 5 or -5 may or may not be shaded as they are based on unrounded values.  Only questions with values for both surveys included, where questions were deemed comparable. Questions were excluded if there was a change to the question or method of calculation for the measure. See the survey development report for information on changes to the questions, response categories. See the technical supplements for information about the percentage of missing responses by question.</t>
    </r>
    <r>
      <rPr>
        <sz val="8"/>
        <color theme="1"/>
        <rFont val="Arial"/>
        <family val="2"/>
        <scheme val="minor"/>
      </rPr>
      <t xml:space="preserve">
</t>
    </r>
  </si>
  <si>
    <r>
      <t xml:space="preserve">*The difference shown here will not match the </t>
    </r>
    <r>
      <rPr>
        <i/>
        <sz val="9"/>
        <rFont val="Arial"/>
        <family val="2"/>
        <scheme val="minor"/>
      </rPr>
      <t>Snapshot</t>
    </r>
    <r>
      <rPr>
        <sz val="9"/>
        <rFont val="Arial"/>
        <family val="2"/>
        <scheme val="minor"/>
      </rPr>
      <t xml:space="preserve"> report due to rounding.</t>
    </r>
  </si>
  <si>
    <r>
      <rPr>
        <b/>
        <sz val="8"/>
        <color theme="1"/>
        <rFont val="Arial"/>
        <family val="2"/>
        <scheme val="minor"/>
      </rPr>
      <t>Notes:</t>
    </r>
    <r>
      <rPr>
        <sz val="8"/>
        <color theme="1"/>
        <rFont val="Arial"/>
        <family val="2"/>
        <scheme val="minor"/>
      </rPr>
      <t xml:space="preserve"> The percentages in the table are not necessarily based on all respondents. The base population column refers to the respondents who were asked, or responded to, the question, and the number of respondents shows how many people answered that question for NSW. The two private facilitiess are not included in the LHD results but are part of the NSW total.  See the facility summary table for the facility specific results.</t>
    </r>
  </si>
  <si>
    <r>
      <rPr>
        <b/>
        <sz val="8"/>
        <color theme="1"/>
        <rFont val="Arial"/>
        <family val="2"/>
        <scheme val="minor"/>
      </rPr>
      <t>Notes:</t>
    </r>
    <r>
      <rPr>
        <sz val="8"/>
        <color theme="1"/>
        <rFont val="Arial"/>
        <family val="2"/>
        <scheme val="minor"/>
      </rPr>
      <t xml:space="preserve"> Clinic refers to all cancer service clinics in the </t>
    </r>
    <r>
      <rPr>
        <sz val="8"/>
        <rFont val="Arial"/>
        <family val="2"/>
        <scheme val="minor"/>
      </rPr>
      <t>hospital</t>
    </r>
    <r>
      <rPr>
        <sz val="8"/>
        <color theme="1"/>
        <rFont val="Arial"/>
        <family val="2"/>
        <scheme val="minor"/>
      </rPr>
      <t xml:space="preserve"> listed and may include more than one type of clinic at that facility. The percentages in the table are not necessarily of all respondents. The base population refers to the respondents who were asked the question and the number of respondents shows how many people answered that question for NSW.</t>
    </r>
  </si>
  <si>
    <t>Q</t>
  </si>
  <si>
    <t xml:space="preserve">All patients who attend cancer clinics may receive treatment including chemotherapy and radiotherapy, or follow-up care such as regular check-ups and treatment reviews. Patients also attend these clinics for reasons other than cancer, including almost one in five respondents (18%) included in the survey results. 
</t>
  </si>
  <si>
    <t>Descriptive results are provided without comparison to NSW for all questions categorised ‘Complications’ under ‘Aspect of care’. This is because facilities with higher proportions of patients attending for cancer and patients receiving treatment tended to have higher reported levels of problems and complications.</t>
  </si>
  <si>
    <t xml:space="preserve">All patients who attend cancer clinics may receive treatment including chemotherapy and radiotherapy, or follow-up care such as regular check-ups and treatment reviews. Patients also attend these clinics for reasons other than cancer, including almost one in five respondents (18%) included in the survey results.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</si>
</sst>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 \ @"/>
    <numFmt numFmtId="165" formatCode="_-* #,##0.0_-;\-* #,##0.0_-;_-* &quot;-&quot;??_-;_-@_-"/>
    <numFmt numFmtId="166" formatCode="0&quot;*&quot;"/>
  </numFmts>
  <fonts count="39" x14ac:knownFonts="1">
    <font>
      <sz val="11"/>
      <color theme="1"/>
      <name val="Arial"/>
      <family val="2"/>
      <scheme val="minor"/>
    </font>
    <font>
      <sz val="11"/>
      <color theme="1"/>
      <name val="Arial"/>
      <family val="2"/>
      <scheme val="minor"/>
    </font>
    <font>
      <sz val="10"/>
      <color theme="1"/>
      <name val="Arial"/>
      <family val="2"/>
      <scheme val="minor"/>
    </font>
    <font>
      <sz val="8"/>
      <color rgb="FF555555"/>
      <name val="Arial"/>
      <family val="2"/>
    </font>
    <font>
      <sz val="10"/>
      <color theme="1"/>
      <name val="Calibri"/>
      <family val="2"/>
    </font>
    <font>
      <b/>
      <sz val="10"/>
      <color theme="1"/>
      <name val="Arial"/>
      <family val="2"/>
      <scheme val="minor"/>
    </font>
    <font>
      <sz val="10"/>
      <color theme="1"/>
      <name val="Arial"/>
      <family val="2"/>
    </font>
    <font>
      <u/>
      <sz val="11"/>
      <color theme="10"/>
      <name val="Arial"/>
      <family val="2"/>
      <scheme val="minor"/>
    </font>
    <font>
      <sz val="8"/>
      <name val="Arial"/>
      <family val="2"/>
    </font>
    <font>
      <sz val="8"/>
      <color theme="1"/>
      <name val="Arial"/>
      <family val="2"/>
      <scheme val="minor"/>
    </font>
    <font>
      <b/>
      <sz val="8"/>
      <color theme="1"/>
      <name val="Arial"/>
      <family val="2"/>
      <scheme val="minor"/>
    </font>
    <font>
      <sz val="8"/>
      <color theme="9"/>
      <name val="Arial"/>
      <family val="2"/>
    </font>
    <font>
      <b/>
      <sz val="8"/>
      <color theme="9"/>
      <name val="Arial"/>
      <family val="2"/>
    </font>
    <font>
      <sz val="8"/>
      <color theme="0"/>
      <name val="Arial"/>
      <family val="2"/>
    </font>
    <font>
      <b/>
      <sz val="8"/>
      <color rgb="FFFFFFFF"/>
      <name val="Arial"/>
      <family val="2"/>
    </font>
    <font>
      <b/>
      <sz val="8"/>
      <color theme="8"/>
      <name val="Arial"/>
      <family val="2"/>
    </font>
    <font>
      <sz val="10"/>
      <color theme="0"/>
      <name val="Arial"/>
      <family val="2"/>
    </font>
    <font>
      <sz val="8"/>
      <color theme="1"/>
      <name val="Arial"/>
      <family val="2"/>
    </font>
    <font>
      <sz val="8"/>
      <color theme="0"/>
      <name val="Arial"/>
      <family val="2"/>
      <scheme val="minor"/>
    </font>
    <font>
      <sz val="10"/>
      <color theme="0"/>
      <name val="Arial"/>
      <family val="2"/>
      <scheme val="minor"/>
    </font>
    <font>
      <b/>
      <sz val="10"/>
      <name val="Arial"/>
      <family val="2"/>
    </font>
    <font>
      <sz val="10"/>
      <color rgb="FF555555"/>
      <name val="Arial"/>
      <family val="2"/>
    </font>
    <font>
      <b/>
      <sz val="10"/>
      <color theme="9"/>
      <name val="Arial"/>
      <family val="2"/>
      <scheme val="minor"/>
    </font>
    <font>
      <sz val="10"/>
      <name val="Arial"/>
      <family val="2"/>
      <scheme val="minor"/>
    </font>
    <font>
      <sz val="10"/>
      <color theme="1"/>
      <name val="Arial Narrow"/>
      <family val="2"/>
    </font>
    <font>
      <b/>
      <sz val="8"/>
      <color rgb="FF555555"/>
      <name val="Arial"/>
      <family val="2"/>
    </font>
    <font>
      <b/>
      <sz val="8"/>
      <color theme="1"/>
      <name val="Arial"/>
      <family val="2"/>
    </font>
    <font>
      <sz val="8"/>
      <color theme="1"/>
      <name val="Calibri"/>
      <family val="2"/>
    </font>
    <font>
      <i/>
      <sz val="8"/>
      <color theme="1"/>
      <name val="Arial"/>
      <family val="2"/>
      <scheme val="minor"/>
    </font>
    <font>
      <sz val="8"/>
      <name val="Arial"/>
      <family val="2"/>
      <scheme val="minor"/>
    </font>
    <font>
      <b/>
      <sz val="8"/>
      <color theme="0"/>
      <name val="Arial"/>
      <family val="2"/>
    </font>
    <font>
      <b/>
      <sz val="8"/>
      <color theme="1"/>
      <name val="Arial Narrow"/>
      <family val="2"/>
    </font>
    <font>
      <sz val="11"/>
      <color rgb="FF9C0006"/>
      <name val="Arial"/>
      <family val="2"/>
      <scheme val="minor"/>
    </font>
    <font>
      <b/>
      <sz val="8"/>
      <color theme="6"/>
      <name val="Arial"/>
      <family val="2"/>
    </font>
    <font>
      <sz val="9"/>
      <color theme="1"/>
      <name val="Arial"/>
      <family val="2"/>
      <scheme val="minor"/>
    </font>
    <font>
      <b/>
      <sz val="9"/>
      <color theme="1"/>
      <name val="Arial"/>
      <family val="2"/>
      <scheme val="minor"/>
    </font>
    <font>
      <sz val="9"/>
      <color rgb="FFFF0000"/>
      <name val="Arial"/>
      <family val="2"/>
      <scheme val="minor"/>
    </font>
    <font>
      <sz val="9"/>
      <name val="Arial"/>
      <family val="2"/>
      <scheme val="minor"/>
    </font>
    <font>
      <i/>
      <sz val="9"/>
      <name val="Arial"/>
      <family val="2"/>
      <scheme val="minor"/>
    </font>
  </fonts>
  <fills count="12">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2F2F2"/>
        <bgColor indexed="64"/>
      </patternFill>
    </fill>
    <fill>
      <patternFill patternType="solid">
        <fgColor rgb="FF70AD47"/>
        <bgColor indexed="64"/>
      </patternFill>
    </fill>
    <fill>
      <patternFill patternType="solid">
        <fgColor rgb="FF6F357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7CE"/>
      </patternFill>
    </fill>
    <fill>
      <patternFill patternType="solid">
        <fgColor rgb="FFCCB2C6"/>
        <bgColor indexed="64"/>
      </patternFill>
    </fill>
  </fills>
  <borders count="15">
    <border>
      <left/>
      <right/>
      <top/>
      <bottom/>
      <diagonal/>
    </border>
    <border>
      <left style="thin">
        <color theme="2"/>
      </left>
      <right style="hair">
        <color theme="2"/>
      </right>
      <top style="thin">
        <color theme="2"/>
      </top>
      <bottom style="hair">
        <color theme="2"/>
      </bottom>
      <diagonal/>
    </border>
    <border>
      <left style="hair">
        <color theme="2"/>
      </left>
      <right style="hair">
        <color theme="2"/>
      </right>
      <top style="thin">
        <color theme="2"/>
      </top>
      <bottom style="hair">
        <color theme="2"/>
      </bottom>
      <diagonal/>
    </border>
    <border>
      <left style="thin">
        <color theme="2"/>
      </left>
      <right style="hair">
        <color theme="2"/>
      </right>
      <top style="hair">
        <color theme="2"/>
      </top>
      <bottom style="thin">
        <color theme="2"/>
      </bottom>
      <diagonal/>
    </border>
    <border>
      <left style="hair">
        <color theme="2"/>
      </left>
      <right style="hair">
        <color theme="2"/>
      </right>
      <top style="hair">
        <color theme="2"/>
      </top>
      <bottom style="thin">
        <color theme="2"/>
      </bottom>
      <diagonal/>
    </border>
    <border>
      <left style="thin">
        <color theme="2"/>
      </left>
      <right/>
      <top/>
      <bottom/>
      <diagonal/>
    </border>
    <border>
      <left/>
      <right style="thin">
        <color theme="2"/>
      </right>
      <top/>
      <bottom/>
      <diagonal/>
    </border>
    <border>
      <left style="thin">
        <color theme="2"/>
      </left>
      <right style="thin">
        <color theme="2"/>
      </right>
      <top/>
      <bottom/>
      <diagonal/>
    </border>
    <border>
      <left style="thin">
        <color theme="2"/>
      </left>
      <right style="thin">
        <color theme="2"/>
      </right>
      <top style="thin">
        <color theme="2"/>
      </top>
      <bottom/>
      <diagonal/>
    </border>
    <border>
      <left style="thin">
        <color theme="3"/>
      </left>
      <right style="thin">
        <color theme="3"/>
      </right>
      <top/>
      <bottom/>
      <diagonal/>
    </border>
    <border>
      <left style="thin">
        <color theme="3"/>
      </left>
      <right/>
      <top/>
      <bottom/>
      <diagonal/>
    </border>
    <border>
      <left/>
      <right style="thin">
        <color theme="3"/>
      </right>
      <top/>
      <bottom/>
      <diagonal/>
    </border>
    <border>
      <left style="hair">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s>
  <cellStyleXfs count="7">
    <xf numFmtId="0" fontId="0" fillId="0" borderId="0"/>
    <xf numFmtId="9" fontId="1" fillId="0" borderId="0" applyFont="0" applyFill="0" applyBorder="0" applyAlignment="0" applyProtection="0"/>
    <xf numFmtId="0" fontId="4" fillId="0" borderId="0"/>
    <xf numFmtId="0" fontId="6" fillId="0" borderId="0"/>
    <xf numFmtId="0" fontId="7" fillId="0" borderId="0" applyNumberFormat="0" applyFill="0" applyBorder="0" applyAlignment="0" applyProtection="0"/>
    <xf numFmtId="43" fontId="1" fillId="0" borderId="0" applyFont="0" applyFill="0" applyBorder="0" applyAlignment="0" applyProtection="0"/>
    <xf numFmtId="0" fontId="32" fillId="10" borderId="0" applyNumberFormat="0" applyBorder="0" applyAlignment="0" applyProtection="0"/>
  </cellStyleXfs>
  <cellXfs count="172">
    <xf numFmtId="0" fontId="0" fillId="0" borderId="0" xfId="0"/>
    <xf numFmtId="0" fontId="2" fillId="2" borderId="0" xfId="0" applyFont="1" applyFill="1" applyBorder="1"/>
    <xf numFmtId="164" fontId="8" fillId="0" borderId="0" xfId="0" quotePrefix="1" applyNumberFormat="1" applyFont="1" applyFill="1" applyBorder="1" applyAlignment="1">
      <alignment horizontal="center" textRotation="90"/>
    </xf>
    <xf numFmtId="37" fontId="15" fillId="2" borderId="1" xfId="0" applyNumberFormat="1" applyFont="1" applyFill="1" applyBorder="1" applyAlignment="1">
      <alignment horizontal="center" vertical="center"/>
    </xf>
    <xf numFmtId="37" fontId="15" fillId="2" borderId="2"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0" fontId="2" fillId="2" borderId="0" xfId="0" applyFont="1" applyFill="1" applyBorder="1" applyAlignment="1">
      <alignment horizontal="center"/>
    </xf>
    <xf numFmtId="0" fontId="5" fillId="2" borderId="0" xfId="0" applyFont="1" applyFill="1" applyBorder="1"/>
    <xf numFmtId="0" fontId="16" fillId="6" borderId="0" xfId="0" applyFont="1" applyFill="1" applyBorder="1" applyAlignment="1"/>
    <xf numFmtId="0" fontId="16" fillId="6" borderId="0" xfId="0" applyFont="1" applyFill="1" applyBorder="1" applyAlignment="1">
      <alignment horizontal="left" indent="1"/>
    </xf>
    <xf numFmtId="0" fontId="16" fillId="6" borderId="0" xfId="0" applyFont="1" applyFill="1" applyBorder="1" applyAlignment="1">
      <alignment horizontal="left"/>
    </xf>
    <xf numFmtId="0" fontId="16" fillId="6" borderId="0" xfId="0" applyFont="1" applyFill="1" applyBorder="1" applyAlignment="1">
      <alignment horizontal="left" vertical="top"/>
    </xf>
    <xf numFmtId="0" fontId="16" fillId="6" borderId="0" xfId="0" applyFont="1" applyFill="1" applyBorder="1" applyAlignment="1">
      <alignment horizontal="left" vertical="top" indent="1"/>
    </xf>
    <xf numFmtId="37" fontId="12" fillId="2" borderId="0" xfId="0" applyNumberFormat="1" applyFont="1" applyFill="1" applyBorder="1" applyAlignment="1">
      <alignment horizontal="center" vertical="center"/>
    </xf>
    <xf numFmtId="37" fontId="8" fillId="2" borderId="0" xfId="0" applyNumberFormat="1"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17" fillId="0" borderId="0" xfId="0" quotePrefix="1" applyFont="1" applyFill="1" applyBorder="1" applyAlignment="1">
      <alignment horizontal="center" vertical="center" wrapText="1"/>
    </xf>
    <xf numFmtId="164" fontId="8" fillId="0" borderId="0" xfId="0" quotePrefix="1" applyNumberFormat="1" applyFont="1" applyFill="1" applyBorder="1" applyAlignment="1">
      <alignment horizontal="center" vertical="center" textRotation="90"/>
    </xf>
    <xf numFmtId="0" fontId="19" fillId="2" borderId="0" xfId="0" applyFont="1" applyFill="1" applyBorder="1"/>
    <xf numFmtId="0" fontId="20" fillId="2" borderId="0" xfId="0" quotePrefix="1" applyFont="1" applyFill="1" applyBorder="1" applyAlignment="1">
      <alignment horizontal="center" vertical="center"/>
    </xf>
    <xf numFmtId="0" fontId="21" fillId="2" borderId="0" xfId="0" quotePrefix="1" applyFont="1" applyFill="1" applyBorder="1" applyAlignment="1">
      <alignment horizontal="center"/>
    </xf>
    <xf numFmtId="0" fontId="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9" fontId="22" fillId="0" borderId="6" xfId="1" applyFont="1" applyBorder="1" applyAlignment="1">
      <alignment horizontal="center" vertical="center"/>
    </xf>
    <xf numFmtId="9" fontId="2" fillId="0" borderId="6" xfId="1" applyFont="1" applyBorder="1" applyAlignment="1">
      <alignment horizontal="center" vertical="center"/>
    </xf>
    <xf numFmtId="0" fontId="16" fillId="0" borderId="0" xfId="0" applyFont="1" applyFill="1" applyBorder="1" applyAlignment="1"/>
    <xf numFmtId="0" fontId="16" fillId="0" borderId="0" xfId="0" applyFont="1" applyFill="1" applyBorder="1" applyAlignment="1">
      <alignment horizontal="left" indent="6"/>
    </xf>
    <xf numFmtId="0" fontId="2" fillId="0" borderId="0" xfId="0" applyFont="1" applyFill="1" applyBorder="1" applyAlignment="1"/>
    <xf numFmtId="3" fontId="22" fillId="0" borderId="5"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top" wrapText="1"/>
    </xf>
    <xf numFmtId="0" fontId="2" fillId="0" borderId="0" xfId="0" applyFont="1" applyBorder="1" applyAlignment="1">
      <alignment vertical="center"/>
    </xf>
    <xf numFmtId="1" fontId="2" fillId="0" borderId="0" xfId="0" applyNumberFormat="1" applyFont="1" applyBorder="1" applyAlignment="1">
      <alignment horizontal="center" vertical="center"/>
    </xf>
    <xf numFmtId="0" fontId="24" fillId="0" borderId="0" xfId="2" applyFont="1" applyBorder="1" applyAlignment="1">
      <alignment horizontal="center" vertical="top" wrapText="1"/>
    </xf>
    <xf numFmtId="0" fontId="2" fillId="0" borderId="0" xfId="0" applyFont="1" applyAlignment="1">
      <alignment vertical="top" wrapText="1"/>
    </xf>
    <xf numFmtId="0" fontId="22" fillId="0" borderId="0" xfId="0" applyFont="1" applyBorder="1" applyAlignment="1">
      <alignment vertical="center"/>
    </xf>
    <xf numFmtId="1" fontId="22" fillId="0" borderId="0" xfId="0" applyNumberFormat="1" applyFont="1" applyBorder="1" applyAlignment="1">
      <alignment horizontal="center" vertical="center"/>
    </xf>
    <xf numFmtId="0" fontId="2" fillId="0" borderId="0" xfId="0" applyFont="1" applyAlignment="1">
      <alignment vertical="top"/>
    </xf>
    <xf numFmtId="0" fontId="9" fillId="2" borderId="0" xfId="0" applyFont="1" applyFill="1" applyBorder="1" applyAlignment="1">
      <alignment vertical="center"/>
    </xf>
    <xf numFmtId="0" fontId="3" fillId="0" borderId="0" xfId="5" quotePrefix="1" applyNumberFormat="1" applyFont="1" applyFill="1" applyBorder="1" applyAlignment="1">
      <alignment horizontal="center" vertical="center"/>
    </xf>
    <xf numFmtId="0" fontId="3" fillId="2" borderId="0" xfId="0" quotePrefix="1" applyFont="1" applyFill="1" applyBorder="1" applyAlignment="1">
      <alignment horizontal="left" vertical="center"/>
    </xf>
    <xf numFmtId="43" fontId="3" fillId="0" borderId="0" xfId="5" quotePrefix="1" applyFont="1" applyFill="1" applyBorder="1" applyAlignment="1">
      <alignment horizontal="left" vertical="center"/>
    </xf>
    <xf numFmtId="0" fontId="3" fillId="0" borderId="0" xfId="0" quotePrefix="1" applyFont="1" applyFill="1" applyBorder="1" applyAlignment="1">
      <alignment horizontal="left" vertical="center"/>
    </xf>
    <xf numFmtId="165" fontId="3" fillId="0" borderId="0" xfId="5" quotePrefix="1"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9" fillId="0" borderId="0" xfId="0" applyFont="1" applyFill="1" applyBorder="1" applyAlignment="1">
      <alignment vertical="center"/>
    </xf>
    <xf numFmtId="0" fontId="9" fillId="2" borderId="0" xfId="0" applyFont="1" applyFill="1" applyBorder="1" applyAlignment="1">
      <alignment horizontal="center" vertical="center"/>
    </xf>
    <xf numFmtId="0" fontId="18" fillId="2" borderId="0" xfId="0" applyFont="1" applyFill="1" applyBorder="1" applyAlignment="1">
      <alignment vertical="center"/>
    </xf>
    <xf numFmtId="0" fontId="3" fillId="2" borderId="0" xfId="0" quotePrefix="1" applyFont="1" applyFill="1" applyBorder="1" applyAlignment="1">
      <alignment horizontal="center" vertical="center"/>
    </xf>
    <xf numFmtId="0" fontId="28" fillId="2" borderId="0" xfId="0" applyFont="1" applyFill="1" applyBorder="1" applyAlignment="1">
      <alignment vertical="center"/>
    </xf>
    <xf numFmtId="0" fontId="9" fillId="2" borderId="0" xfId="0" applyFont="1" applyFill="1" applyBorder="1" applyAlignment="1">
      <alignment horizontal="left" vertical="center"/>
    </xf>
    <xf numFmtId="0" fontId="29" fillId="0" borderId="0" xfId="0" applyFont="1" applyAlignment="1">
      <alignment horizontal="left" vertical="center" wrapText="1"/>
    </xf>
    <xf numFmtId="0" fontId="10" fillId="2" borderId="0" xfId="0" applyFont="1" applyFill="1" applyBorder="1" applyAlignment="1">
      <alignment vertical="center"/>
    </xf>
    <xf numFmtId="1" fontId="22" fillId="0" borderId="5" xfId="0" applyNumberFormat="1" applyFont="1" applyBorder="1" applyAlignment="1">
      <alignment horizontal="center" vertical="center"/>
    </xf>
    <xf numFmtId="1" fontId="22" fillId="0" borderId="6"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0" fontId="24" fillId="0" borderId="5" xfId="2" applyFont="1" applyBorder="1" applyAlignment="1">
      <alignment horizontal="center" vertical="top" wrapText="1"/>
    </xf>
    <xf numFmtId="0" fontId="24" fillId="0" borderId="6" xfId="2" applyFont="1" applyBorder="1" applyAlignment="1">
      <alignment horizontal="center" vertical="top" wrapText="1"/>
    </xf>
    <xf numFmtId="0" fontId="26" fillId="7" borderId="0" xfId="0" quotePrefix="1" applyNumberFormat="1" applyFont="1" applyFill="1" applyBorder="1" applyAlignment="1">
      <alignment vertical="center" wrapText="1"/>
    </xf>
    <xf numFmtId="0" fontId="1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164" fontId="8" fillId="2" borderId="0" xfId="0" quotePrefix="1" applyNumberFormat="1" applyFont="1" applyFill="1" applyBorder="1" applyAlignment="1">
      <alignment horizontal="center" textRotation="90"/>
    </xf>
    <xf numFmtId="0" fontId="25" fillId="2" borderId="0" xfId="0" quotePrefix="1" applyFont="1" applyFill="1" applyBorder="1" applyAlignment="1">
      <alignment horizontal="center"/>
    </xf>
    <xf numFmtId="0" fontId="25" fillId="2" borderId="0" xfId="0" quotePrefix="1" applyFont="1" applyFill="1" applyBorder="1" applyAlignment="1">
      <alignment horizontal="left"/>
    </xf>
    <xf numFmtId="164" fontId="11" fillId="2" borderId="0" xfId="0" quotePrefix="1" applyNumberFormat="1" applyFont="1" applyFill="1" applyBorder="1" applyAlignment="1">
      <alignment horizontal="center" textRotation="90"/>
    </xf>
    <xf numFmtId="0" fontId="9" fillId="2" borderId="0" xfId="0" applyFont="1" applyFill="1" applyBorder="1" applyAlignment="1"/>
    <xf numFmtId="0" fontId="25" fillId="4" borderId="0" xfId="0" quotePrefix="1" applyNumberFormat="1" applyFont="1" applyFill="1" applyBorder="1" applyAlignment="1">
      <alignment vertical="center" wrapText="1"/>
    </xf>
    <xf numFmtId="0" fontId="27" fillId="0" borderId="0" xfId="0" applyFont="1" applyAlignment="1">
      <alignment horizontal="center" vertical="center"/>
    </xf>
    <xf numFmtId="0" fontId="9" fillId="0" borderId="0" xfId="0" applyFont="1" applyAlignment="1">
      <alignment horizontal="center" vertical="center"/>
    </xf>
    <xf numFmtId="1" fontId="9" fillId="0" borderId="0" xfId="0" applyNumberFormat="1" applyFont="1" applyBorder="1" applyAlignment="1">
      <alignment horizontal="center" vertical="center"/>
    </xf>
    <xf numFmtId="1" fontId="9" fillId="0" borderId="10"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9" fillId="0" borderId="9" xfId="0" applyNumberFormat="1" applyFont="1" applyBorder="1" applyAlignment="1">
      <alignment horizontal="center" vertical="center"/>
    </xf>
    <xf numFmtId="164" fontId="8" fillId="0" borderId="5" xfId="0" quotePrefix="1" applyNumberFormat="1" applyFont="1" applyFill="1" applyBorder="1" applyAlignment="1">
      <alignment horizontal="center" textRotation="90"/>
    </xf>
    <xf numFmtId="164" fontId="8" fillId="0" borderId="6" xfId="0" quotePrefix="1" applyNumberFormat="1" applyFont="1" applyFill="1" applyBorder="1" applyAlignment="1">
      <alignment horizontal="center" textRotation="90"/>
    </xf>
    <xf numFmtId="164" fontId="8" fillId="2" borderId="5" xfId="0" quotePrefix="1" applyNumberFormat="1" applyFont="1" applyFill="1" applyBorder="1" applyAlignment="1">
      <alignment horizontal="center" textRotation="90"/>
    </xf>
    <xf numFmtId="0" fontId="31" fillId="4" borderId="7" xfId="0" quotePrefix="1" applyFont="1" applyFill="1" applyBorder="1" applyAlignment="1">
      <alignment horizontal="center" textRotation="90" wrapText="1"/>
    </xf>
    <xf numFmtId="164" fontId="8" fillId="0" borderId="7" xfId="0" quotePrefix="1" applyNumberFormat="1" applyFont="1" applyFill="1" applyBorder="1" applyAlignment="1">
      <alignment horizontal="center" textRotation="90"/>
    </xf>
    <xf numFmtId="164" fontId="8" fillId="2" borderId="6" xfId="0" quotePrefix="1" applyNumberFormat="1" applyFont="1" applyFill="1" applyBorder="1" applyAlignment="1">
      <alignment horizontal="center" textRotation="90"/>
    </xf>
    <xf numFmtId="164" fontId="8" fillId="2" borderId="7" xfId="0" quotePrefix="1" applyNumberFormat="1" applyFont="1" applyFill="1" applyBorder="1" applyAlignment="1">
      <alignment horizontal="center" textRotation="90"/>
    </xf>
    <xf numFmtId="0" fontId="3" fillId="0" borderId="0" xfId="0" quotePrefix="1" applyFont="1" applyFill="1" applyBorder="1" applyAlignment="1">
      <alignment horizontal="center" vertical="center"/>
    </xf>
    <xf numFmtId="0" fontId="8" fillId="0" borderId="0" xfId="0" applyFont="1" applyFill="1" applyBorder="1" applyAlignment="1">
      <alignment horizontal="center" textRotation="90"/>
    </xf>
    <xf numFmtId="0" fontId="27" fillId="0" borderId="0" xfId="0" applyFont="1" applyFill="1" applyBorder="1" applyAlignment="1">
      <alignment horizontal="center" vertical="center"/>
    </xf>
    <xf numFmtId="0" fontId="9" fillId="0" borderId="0" xfId="0" applyFont="1" applyFill="1" applyBorder="1" applyAlignment="1">
      <alignment horizontal="left" vertical="center"/>
    </xf>
    <xf numFmtId="1" fontId="3" fillId="0" borderId="0" xfId="0" applyNumberFormat="1" applyFont="1" applyFill="1" applyBorder="1" applyAlignment="1">
      <alignment horizontal="left" vertical="center"/>
    </xf>
    <xf numFmtId="0" fontId="25" fillId="0" borderId="0" xfId="0" quotePrefix="1" applyFont="1" applyFill="1" applyBorder="1" applyAlignment="1">
      <alignment horizontal="center"/>
    </xf>
    <xf numFmtId="0" fontId="25" fillId="0" borderId="0" xfId="0" quotePrefix="1" applyFont="1" applyFill="1" applyBorder="1" applyAlignment="1">
      <alignment horizontal="left"/>
    </xf>
    <xf numFmtId="1" fontId="9"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37" fontId="26" fillId="8" borderId="12" xfId="0" applyNumberFormat="1" applyFont="1" applyFill="1" applyBorder="1" applyAlignment="1">
      <alignment horizontal="center" vertical="center"/>
    </xf>
    <xf numFmtId="37" fontId="30" fillId="9" borderId="12" xfId="0" applyNumberFormat="1" applyFont="1" applyFill="1" applyBorder="1" applyAlignment="1">
      <alignment horizontal="center" vertical="center"/>
    </xf>
    <xf numFmtId="37" fontId="33" fillId="2" borderId="3" xfId="0" applyNumberFormat="1" applyFont="1" applyFill="1" applyBorder="1" applyAlignment="1">
      <alignment horizontal="center" vertical="center"/>
    </xf>
    <xf numFmtId="37" fontId="33" fillId="2" borderId="4" xfId="0" applyNumberFormat="1" applyFont="1" applyFill="1" applyBorder="1" applyAlignment="1">
      <alignment horizontal="center" vertical="center"/>
    </xf>
    <xf numFmtId="0" fontId="3" fillId="0" borderId="0" xfId="5" quotePrefix="1" applyNumberFormat="1" applyFont="1" applyFill="1" applyBorder="1" applyAlignment="1">
      <alignment horizontal="left" vertical="center"/>
    </xf>
    <xf numFmtId="165" fontId="3" fillId="0" borderId="0" xfId="5" quotePrefix="1" applyNumberFormat="1" applyFont="1" applyFill="1" applyBorder="1" applyAlignment="1">
      <alignment horizontal="left" vertical="center"/>
    </xf>
    <xf numFmtId="1" fontId="25" fillId="0" borderId="0" xfId="0" applyNumberFormat="1" applyFont="1" applyFill="1" applyBorder="1" applyAlignment="1">
      <alignment horizontal="left" vertical="center"/>
    </xf>
    <xf numFmtId="1" fontId="25" fillId="0" borderId="0" xfId="0" applyNumberFormat="1" applyFont="1" applyFill="1" applyBorder="1" applyAlignment="1">
      <alignment horizontal="left" vertical="center" wrapText="1"/>
    </xf>
    <xf numFmtId="0" fontId="32" fillId="10" borderId="0" xfId="6" applyBorder="1" applyAlignment="1">
      <alignment horizontal="center" vertical="center"/>
    </xf>
    <xf numFmtId="1" fontId="3" fillId="0" borderId="0" xfId="0" quotePrefix="1" applyNumberFormat="1" applyFont="1" applyFill="1" applyBorder="1" applyAlignment="1">
      <alignment horizontal="center" vertical="center"/>
    </xf>
    <xf numFmtId="1" fontId="11" fillId="0" borderId="0" xfId="0" quotePrefix="1" applyNumberFormat="1" applyFont="1" applyFill="1" applyBorder="1" applyAlignment="1">
      <alignment horizontal="center" textRotation="90"/>
    </xf>
    <xf numFmtId="1" fontId="12" fillId="0" borderId="0" xfId="5" applyNumberFormat="1" applyFont="1" applyFill="1" applyBorder="1" applyAlignment="1">
      <alignment horizontal="center" vertical="center"/>
    </xf>
    <xf numFmtId="1" fontId="12" fillId="11" borderId="0" xfId="5"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26" fillId="8" borderId="12" xfId="0" applyNumberFormat="1" applyFont="1" applyFill="1" applyBorder="1" applyAlignment="1">
      <alignment horizontal="center" vertical="center"/>
    </xf>
    <xf numFmtId="1" fontId="30" fillId="9" borderId="12"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 fontId="10" fillId="2" borderId="0" xfId="0" applyNumberFormat="1" applyFont="1" applyFill="1" applyBorder="1" applyAlignment="1">
      <alignment horizontal="center" vertical="center"/>
    </xf>
    <xf numFmtId="0" fontId="3" fillId="0" borderId="0" xfId="0" quotePrefix="1" applyFont="1" applyFill="1" applyBorder="1" applyAlignment="1">
      <alignment horizontal="left" vertical="center" indent="1"/>
    </xf>
    <xf numFmtId="0" fontId="34" fillId="0" borderId="0" xfId="0" applyFont="1" applyAlignment="1">
      <alignment vertical="top"/>
    </xf>
    <xf numFmtId="166" fontId="12" fillId="0" borderId="0" xfId="5"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36" fillId="2" borderId="0" xfId="0" applyFont="1" applyFill="1" applyBorder="1" applyAlignment="1">
      <alignment horizontal="center" vertical="center"/>
    </xf>
    <xf numFmtId="1" fontId="2" fillId="0" borderId="0" xfId="0" applyNumberFormat="1" applyFont="1" applyAlignment="1">
      <alignment vertical="center"/>
    </xf>
    <xf numFmtId="43" fontId="3" fillId="2" borderId="0" xfId="5" quotePrefix="1" applyFont="1" applyFill="1" applyBorder="1" applyAlignment="1">
      <alignment horizontal="left" vertical="center"/>
    </xf>
    <xf numFmtId="0" fontId="29" fillId="0" borderId="0" xfId="0" applyFont="1" applyAlignment="1">
      <alignment horizontal="left" vertical="top" wrapText="1"/>
    </xf>
    <xf numFmtId="0" fontId="34" fillId="2" borderId="0" xfId="0" applyFont="1" applyFill="1" applyBorder="1" applyAlignment="1">
      <alignment horizontal="left" vertical="center"/>
    </xf>
    <xf numFmtId="0" fontId="9" fillId="2" borderId="0" xfId="0" applyFont="1" applyFill="1" applyBorder="1" applyAlignment="1">
      <alignment horizontal="left" vertical="center" wrapText="1"/>
    </xf>
    <xf numFmtId="0" fontId="2"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Border="1" applyAlignment="1">
      <alignment horizontal="left"/>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0" xfId="0" applyFont="1" applyFill="1" applyBorder="1" applyAlignment="1">
      <alignment horizontal="center" vertical="center"/>
    </xf>
    <xf numFmtId="0" fontId="5" fillId="7" borderId="8" xfId="0" applyFont="1" applyFill="1" applyBorder="1" applyAlignment="1">
      <alignment horizontal="center" vertical="center"/>
    </xf>
    <xf numFmtId="0" fontId="2" fillId="7" borderId="7" xfId="0" applyFont="1" applyFill="1" applyBorder="1" applyAlignment="1">
      <alignment horizontal="center" vertical="center"/>
    </xf>
    <xf numFmtId="0" fontId="5" fillId="7"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29" fillId="0" borderId="0" xfId="0" applyFont="1" applyAlignment="1">
      <alignment horizontal="left" vertical="top" wrapText="1"/>
    </xf>
    <xf numFmtId="0" fontId="31" fillId="4" borderId="5" xfId="0" quotePrefix="1" applyFont="1" applyFill="1" applyBorder="1" applyAlignment="1">
      <alignment horizontal="center" textRotation="90" wrapText="1"/>
    </xf>
    <xf numFmtId="0" fontId="31" fillId="4" borderId="0" xfId="0" quotePrefix="1" applyFont="1" applyFill="1" applyBorder="1" applyAlignment="1">
      <alignment horizontal="center" textRotation="90" wrapText="1"/>
    </xf>
    <xf numFmtId="0" fontId="31" fillId="4" borderId="6" xfId="0" quotePrefix="1" applyFont="1" applyFill="1" applyBorder="1" applyAlignment="1">
      <alignment horizontal="center" textRotation="90" wrapText="1"/>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6" xfId="0" applyFont="1" applyFill="1" applyBorder="1" applyAlignment="1">
      <alignment horizontal="center" vertical="center"/>
    </xf>
    <xf numFmtId="0" fontId="9" fillId="2" borderId="0" xfId="0" applyFont="1" applyFill="1" applyBorder="1" applyAlignment="1">
      <alignment horizontal="left" vertical="center" wrapText="1"/>
    </xf>
    <xf numFmtId="0" fontId="14" fillId="3" borderId="0" xfId="0" applyFont="1" applyFill="1" applyBorder="1" applyAlignment="1">
      <alignment horizontal="right" vertical="center"/>
    </xf>
    <xf numFmtId="0" fontId="14" fillId="3" borderId="6" xfId="0" applyFont="1" applyFill="1" applyBorder="1" applyAlignment="1">
      <alignment horizontal="right" vertical="center"/>
    </xf>
    <xf numFmtId="0" fontId="14" fillId="5" borderId="0" xfId="0" applyFont="1" applyFill="1" applyBorder="1" applyAlignment="1">
      <alignment horizontal="right" vertical="center"/>
    </xf>
    <xf numFmtId="0" fontId="14" fillId="5" borderId="6" xfId="0" applyFont="1" applyFill="1" applyBorder="1" applyAlignment="1">
      <alignment horizontal="right" vertical="center"/>
    </xf>
    <xf numFmtId="0" fontId="26" fillId="8" borderId="13" xfId="0" applyFont="1" applyFill="1" applyBorder="1" applyAlignment="1">
      <alignment horizontal="right" vertical="center" indent="1"/>
    </xf>
    <xf numFmtId="0" fontId="26" fillId="8" borderId="14" xfId="0" applyFont="1" applyFill="1" applyBorder="1" applyAlignment="1">
      <alignment horizontal="right" vertical="center" indent="1"/>
    </xf>
    <xf numFmtId="0" fontId="14" fillId="9" borderId="13" xfId="0" applyFont="1" applyFill="1" applyBorder="1" applyAlignment="1">
      <alignment horizontal="right" vertical="center" indent="1"/>
    </xf>
    <xf numFmtId="0" fontId="14" fillId="9" borderId="14" xfId="0" applyFont="1" applyFill="1" applyBorder="1" applyAlignment="1">
      <alignment horizontal="right" vertical="center" indent="1"/>
    </xf>
    <xf numFmtId="0" fontId="9" fillId="0" borderId="0" xfId="0" applyFont="1" applyFill="1" applyBorder="1" applyAlignment="1">
      <alignment horizontal="left" vertical="top" wrapText="1"/>
    </xf>
    <xf numFmtId="0" fontId="37" fillId="0" borderId="0" xfId="0" applyFont="1" applyAlignment="1">
      <alignment horizontal="left" vertical="center" wrapText="1"/>
    </xf>
    <xf numFmtId="0" fontId="25" fillId="7" borderId="5" xfId="0" quotePrefix="1" applyFont="1" applyFill="1" applyBorder="1" applyAlignment="1">
      <alignment horizontal="center" vertical="center"/>
    </xf>
    <xf numFmtId="0" fontId="25" fillId="7" borderId="0" xfId="0" quotePrefix="1" applyFont="1" applyFill="1" applyBorder="1" applyAlignment="1">
      <alignment horizontal="center" vertical="center"/>
    </xf>
    <xf numFmtId="0" fontId="25" fillId="7" borderId="6" xfId="0" quotePrefix="1" applyFont="1" applyFill="1" applyBorder="1" applyAlignment="1">
      <alignment horizontal="center" vertical="center"/>
    </xf>
    <xf numFmtId="0" fontId="10" fillId="7" borderId="5" xfId="0" applyFont="1" applyFill="1" applyBorder="1" applyAlignment="1">
      <alignment horizontal="center" vertical="center"/>
    </xf>
    <xf numFmtId="0" fontId="10" fillId="7" borderId="0" xfId="0" applyFont="1" applyFill="1" applyBorder="1" applyAlignment="1">
      <alignment horizontal="center" vertical="center"/>
    </xf>
  </cellXfs>
  <cellStyles count="7">
    <cellStyle name="Bad" xfId="6" builtinId="27"/>
    <cellStyle name="Comma" xfId="5" builtinId="3"/>
    <cellStyle name="Hyperlink 2" xfId="4"/>
    <cellStyle name="Normal" xfId="0" builtinId="0"/>
    <cellStyle name="Normal 2" xfId="2"/>
    <cellStyle name="Normal 3" xfId="3"/>
    <cellStyle name="Percent" xfId="1" builtinId="5"/>
  </cellStyles>
  <dxfs count="250">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border diagonalUp="0" diagonalDown="0">
        <left style="thin">
          <color theme="2"/>
        </left>
        <right/>
        <top/>
        <bottom/>
        <vertical/>
        <horizontal/>
      </border>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border diagonalUp="0" diagonalDown="0">
        <left/>
        <right style="thin">
          <color theme="2"/>
        </right>
        <top/>
        <bottom/>
        <vertical/>
        <horizontal/>
      </border>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b/>
        <i val="0"/>
        <strike val="0"/>
        <condense val="0"/>
        <extend val="0"/>
        <outline val="0"/>
        <shadow val="0"/>
        <u val="none"/>
        <vertAlign val="baseline"/>
        <sz val="8"/>
        <color theme="9"/>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bottom" textRotation="90" wrapText="0" indent="0" justifyLastLine="0" shrinkToFit="0" readingOrder="0"/>
    </dxf>
    <dxf>
      <font>
        <color theme="1"/>
      </font>
      <fill>
        <patternFill>
          <bgColor theme="5" tint="0.79998168889431442"/>
        </patternFill>
      </fill>
    </dxf>
    <dxf>
      <fill>
        <patternFill>
          <bgColor theme="0" tint="-4.9989318521683403E-2"/>
        </patternFill>
      </fill>
    </dxf>
    <dxf>
      <font>
        <color theme="0"/>
      </font>
      <fill>
        <patternFill>
          <bgColor theme="5" tint="0.39994506668294322"/>
        </patternFill>
      </fill>
    </dxf>
    <dxf>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strike val="0"/>
        <outline val="0"/>
        <shadow val="0"/>
        <u val="none"/>
        <vertAlign val="baseline"/>
        <sz val="8"/>
      </font>
      <numFmt numFmtId="1" formatCode="0"/>
      <fill>
        <patternFill patternType="none">
          <bgColor auto="1"/>
        </patternFill>
      </fill>
      <alignment horizontal="center" vertical="center" indent="0" justifyLastLine="0" shrinkToFit="0" readingOrder="0"/>
    </dxf>
    <dxf>
      <font>
        <b/>
        <i val="0"/>
        <strike val="0"/>
        <condense val="0"/>
        <extend val="0"/>
        <outline val="0"/>
        <shadow val="0"/>
        <u val="none"/>
        <vertAlign val="baseline"/>
        <sz val="8"/>
        <color theme="9"/>
        <name val="Arial"/>
        <scheme val="none"/>
      </font>
      <numFmt numFmtId="167" formatCode="#,##0_);\(#,##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auto="1"/>
        </patternFill>
      </fill>
      <alignment horizontal="center" vertical="center" textRotation="0" wrapText="0" indent="0" justifyLastLine="0" shrinkToFit="0" readingOrder="0"/>
    </dxf>
    <dxf>
      <fill>
        <patternFill patternType="solid">
          <fgColor rgb="FF66AA44"/>
          <bgColor rgb="FF000000"/>
        </patternFill>
      </fill>
    </dxf>
    <dxf>
      <font>
        <b val="0"/>
        <i val="0"/>
        <strike val="0"/>
        <condense val="0"/>
        <extend val="0"/>
        <outline val="0"/>
        <shadow val="0"/>
        <u val="none"/>
        <vertAlign val="baseline"/>
        <sz val="8"/>
        <color rgb="FF555555"/>
        <name val="Arial"/>
        <scheme val="none"/>
      </font>
      <fill>
        <patternFill patternType="solid">
          <fgColor rgb="FF000000"/>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tint="-0.14999847407452621"/>
        </patternFill>
      </fill>
      <alignment horizontal="center" vertical="bottom" textRotation="90" wrapText="0" indent="0" justifyLastLine="0" shrinkToFit="0" readingOrder="0"/>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color theme="0"/>
      </font>
      <fill>
        <patternFill>
          <bgColor theme="8"/>
        </patternFill>
      </fill>
    </dxf>
    <dxf>
      <fill>
        <patternFill>
          <bgColor theme="0" tint="-0.14996795556505021"/>
        </patternFill>
      </fill>
    </dxf>
    <dxf>
      <font>
        <color theme="0"/>
      </font>
      <fill>
        <patternFill>
          <bgColor theme="6"/>
        </patternFill>
      </fill>
    </dxf>
    <dxf>
      <fill>
        <patternFill>
          <bgColor theme="0"/>
        </patternFill>
      </fill>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1"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b val="0"/>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90" wrapText="0" indent="0" justifyLastLine="0" shrinkToFit="0" readingOrder="0"/>
      <border diagonalUp="0" diagonalDown="0">
        <left style="thin">
          <color theme="3"/>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right style="thin">
          <color theme="3"/>
        </right>
        <top/>
        <bottom/>
        <vertical/>
        <horizontal/>
      </border>
    </dxf>
    <dxf>
      <font>
        <strike val="0"/>
        <outline val="0"/>
        <shadow val="0"/>
        <u val="none"/>
        <vertAlign val="baseline"/>
        <sz val="8"/>
      </font>
      <numFmt numFmtId="1" formatCode="0"/>
      <alignment horizontal="center" vertical="center" indent="0" justifyLastLine="0" shrinkToFit="0" readingOrder="0"/>
      <border diagonalUp="0" diagonalDown="0">
        <left style="thin">
          <color theme="3"/>
        </left>
        <right/>
        <top/>
        <bottom/>
        <vertical/>
        <horizontal/>
      </border>
    </dxf>
    <dxf>
      <font>
        <b val="0"/>
        <i val="0"/>
        <strike val="0"/>
        <condense val="0"/>
        <extend val="0"/>
        <outline val="0"/>
        <shadow val="0"/>
        <u val="none"/>
        <vertAlign val="baseline"/>
        <sz val="8"/>
        <color auto="1"/>
        <name val="Arial"/>
        <scheme val="none"/>
      </font>
      <numFmt numFmtId="167" formatCode="#,##0_);\(#,##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7" formatCode="#,##0_);\(#,##0\)"/>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8"/>
        <color theme="9"/>
        <name val="Arial"/>
        <scheme val="none"/>
      </font>
      <numFmt numFmtId="167" formatCode="#,##0_);\(#,##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8"/>
        <color rgb="FF555555"/>
        <name val="Arial"/>
        <scheme val="none"/>
      </font>
      <fill>
        <patternFill patternType="solid">
          <fgColor indexed="64"/>
          <bgColor rgb="FFF2F2F2"/>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0" tint="-0.14999847407452621"/>
        </patternFill>
      </fill>
      <alignment horizontal="center" vertical="bottom" textRotation="90" wrapText="0" indent="0" justifyLastLine="0" shrinkToFit="0" readingOrder="0"/>
    </dxf>
    <dxf>
      <font>
        <color theme="0"/>
      </font>
      <fill>
        <patternFill>
          <bgColor theme="8"/>
        </patternFill>
      </fill>
    </dxf>
    <dxf>
      <fill>
        <patternFill>
          <bgColor theme="0" tint="-0.14996795556505021"/>
        </patternFill>
      </fill>
    </dxf>
    <dxf>
      <font>
        <color theme="0"/>
      </font>
      <fill>
        <patternFill>
          <bgColor theme="6"/>
        </patternFill>
      </fill>
    </dxf>
    <dxf>
      <fill>
        <patternFill>
          <bgColor theme="0"/>
        </patternFill>
      </fill>
    </dxf>
    <dxf>
      <font>
        <strike val="0"/>
        <outline val="0"/>
        <shadow val="0"/>
        <u val="none"/>
        <vertAlign val="baseline"/>
        <sz val="10"/>
        <color theme="1"/>
        <name val="Arial"/>
        <scheme val="minor"/>
      </font>
      <border diagonalUp="0" diagonalDown="0">
        <left/>
        <right style="thin">
          <color theme="2"/>
        </right>
        <top/>
        <bottom/>
        <vertical/>
        <horizontal/>
      </border>
    </dxf>
    <dxf>
      <font>
        <strike val="0"/>
        <outline val="0"/>
        <shadow val="0"/>
        <u val="none"/>
        <vertAlign val="baseline"/>
        <sz val="10"/>
        <color theme="1"/>
        <name val="Arial"/>
        <scheme val="minor"/>
      </font>
    </dxf>
    <dxf>
      <font>
        <strike val="0"/>
        <outline val="0"/>
        <shadow val="0"/>
        <u val="none"/>
        <vertAlign val="baseline"/>
        <sz val="10"/>
        <color theme="1"/>
        <name val="Arial"/>
        <scheme val="minor"/>
      </font>
      <border diagonalUp="0" diagonalDown="0">
        <left style="thin">
          <color theme="2"/>
        </left>
        <right/>
        <top/>
        <bottom/>
        <vertical/>
        <horizontal/>
      </border>
    </dxf>
    <dxf>
      <font>
        <strike val="0"/>
        <outline val="0"/>
        <shadow val="0"/>
        <u val="none"/>
        <vertAlign val="baseline"/>
        <sz val="10"/>
        <color theme="1"/>
        <name val="Arial"/>
        <scheme val="minor"/>
      </font>
      <border diagonalUp="0" diagonalDown="0">
        <left/>
        <right style="thin">
          <color theme="2"/>
        </right>
        <top/>
        <bottom/>
        <vertical/>
        <horizontal/>
      </border>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border diagonalUp="0" diagonalDown="0">
        <left style="thin">
          <color theme="2"/>
        </left>
        <right/>
        <top/>
        <bottom/>
        <vertical/>
        <horizontal/>
      </border>
    </dxf>
    <dxf>
      <font>
        <strike val="0"/>
        <outline val="0"/>
        <shadow val="0"/>
        <u val="none"/>
        <vertAlign val="baseline"/>
        <sz val="10"/>
        <color theme="1"/>
        <name val="Arial"/>
        <scheme val="minor"/>
      </font>
      <border diagonalUp="0" diagonalDown="0">
        <left/>
        <right style="thin">
          <color theme="2"/>
        </right>
        <top/>
        <bottom/>
        <vertical/>
        <horizontal/>
      </border>
    </dxf>
    <dxf>
      <font>
        <strike val="0"/>
        <outline val="0"/>
        <shadow val="0"/>
        <u val="none"/>
        <vertAlign val="baseline"/>
        <sz val="10"/>
        <color theme="1"/>
        <name val="Arial"/>
        <scheme val="minor"/>
      </font>
    </dxf>
    <dxf>
      <font>
        <strike val="0"/>
        <outline val="0"/>
        <shadow val="0"/>
        <u val="none"/>
        <vertAlign val="baseline"/>
        <sz val="10"/>
        <color theme="1"/>
        <name val="Arial"/>
        <scheme val="minor"/>
      </font>
      <border diagonalUp="0" diagonalDown="0">
        <left style="thin">
          <color theme="2"/>
        </left>
        <right/>
        <top/>
        <bottom/>
        <vertical/>
        <horizontal/>
      </border>
    </dxf>
    <dxf>
      <font>
        <strike val="0"/>
        <outline val="0"/>
        <shadow val="0"/>
        <u val="none"/>
        <vertAlign val="baseline"/>
        <sz val="10"/>
        <color theme="1"/>
        <name val="Arial"/>
        <scheme val="minor"/>
      </font>
      <border diagonalUp="0" diagonalDown="0">
        <left/>
        <right style="thin">
          <color theme="2"/>
        </right>
        <top/>
        <bottom/>
        <vertical/>
        <horizontal/>
      </border>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border diagonalUp="0" diagonalDown="0">
        <left style="thin">
          <color theme="2"/>
        </left>
        <right/>
        <top/>
        <bottom/>
        <vertical/>
        <horizontal/>
      </border>
    </dxf>
    <dxf>
      <font>
        <strike val="0"/>
        <outline val="0"/>
        <shadow val="0"/>
        <u val="none"/>
        <vertAlign val="baseline"/>
        <sz val="10"/>
        <color theme="1"/>
        <name val="Arial"/>
        <scheme val="minor"/>
      </font>
    </dxf>
    <dxf>
      <font>
        <strike val="0"/>
        <outline val="0"/>
        <shadow val="0"/>
        <u val="none"/>
        <vertAlign val="baseline"/>
        <sz val="10"/>
        <color theme="1"/>
        <name val="Arial"/>
        <scheme val="minor"/>
      </font>
    </dxf>
    <dxf>
      <font>
        <strike val="0"/>
        <outline val="0"/>
        <shadow val="0"/>
        <u val="none"/>
        <vertAlign val="baseline"/>
        <sz val="10"/>
        <color theme="1"/>
        <name val="Arial"/>
        <scheme val="minor"/>
      </font>
      <alignment vertical="top" textRotation="0" wrapText="1"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border diagonalUp="0" diagonalDown="0">
        <left/>
        <right style="thin">
          <color theme="2"/>
        </right>
        <top/>
        <bottom/>
        <vertical/>
        <horizontal/>
      </border>
    </dxf>
    <dxf>
      <font>
        <b val="0"/>
        <i val="0"/>
        <strike val="0"/>
        <condense val="0"/>
        <extend val="0"/>
        <outline val="0"/>
        <shadow val="0"/>
        <u val="none"/>
        <vertAlign val="baseline"/>
        <sz val="10"/>
        <color theme="1"/>
        <name val="Arial"/>
        <scheme val="minor"/>
      </font>
      <numFmt numFmtId="3" formatCode="#,##0"/>
      <alignment horizontal="center" vertical="center" textRotation="0" wrapText="0" indent="0" justifyLastLine="0" shrinkToFit="0" readingOrder="0"/>
      <border diagonalUp="0" diagonalDown="0">
        <left style="thin">
          <color theme="2"/>
        </left>
        <right/>
        <top/>
        <bottom/>
        <vertical/>
        <horizontal/>
      </border>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border diagonalUp="0" diagonalDown="0">
        <left/>
        <right style="thin">
          <color theme="2"/>
        </right>
        <top/>
        <bottom/>
        <vertical/>
        <horizontal/>
      </border>
    </dxf>
    <dxf>
      <font>
        <b val="0"/>
        <i val="0"/>
        <strike val="0"/>
        <condense val="0"/>
        <extend val="0"/>
        <outline val="0"/>
        <shadow val="0"/>
        <u val="none"/>
        <vertAlign val="baseline"/>
        <sz val="10"/>
        <color theme="1"/>
        <name val="Arial"/>
        <scheme val="minor"/>
      </font>
      <numFmt numFmtId="3" formatCode="#,##0"/>
      <alignment horizontal="center" vertical="center" textRotation="0" wrapText="0" indent="0" justifyLastLine="0" shrinkToFit="0" readingOrder="0"/>
      <border diagonalUp="0" diagonalDown="0">
        <left style="thin">
          <color theme="2"/>
        </left>
        <right/>
        <top/>
        <bottom/>
        <vertical/>
        <horizontal/>
      </border>
    </dxf>
    <dxf>
      <font>
        <b val="0"/>
        <i val="0"/>
        <strike val="0"/>
        <condense val="0"/>
        <extend val="0"/>
        <outline val="0"/>
        <shadow val="0"/>
        <u val="none"/>
        <vertAlign val="baseline"/>
        <sz val="10"/>
        <color theme="1"/>
        <name val="Arial"/>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alignment horizontal="center" vertical="center" textRotation="0" wrapText="1" indent="0" justifyLastLine="0" shrinkToFit="0" readingOrder="0"/>
    </dxf>
    <dxf>
      <font>
        <b/>
        <color theme="1"/>
      </font>
      <border>
        <left/>
        <right/>
        <top/>
        <bottom style="thin">
          <color theme="3"/>
        </bottom>
        <vertical/>
        <horizontal/>
      </border>
    </dxf>
    <dxf>
      <font>
        <color theme="1"/>
      </font>
      <border>
        <top style="hair">
          <color theme="2"/>
        </top>
        <bottom style="hair">
          <color theme="2"/>
        </bottom>
        <horizontal style="hair">
          <color theme="2"/>
        </horizontal>
      </border>
    </dxf>
    <dxf>
      <font>
        <b/>
        <i val="0"/>
      </font>
      <border>
        <bottom style="thin">
          <color theme="0" tint="-0.14996795556505021"/>
        </bottom>
      </border>
    </dxf>
    <dxf>
      <border>
        <top/>
        <bottom style="thin">
          <color theme="0" tint="-0.14996795556505021"/>
        </bottom>
        <horizontal style="dotted">
          <color theme="0" tint="-0.14996795556505021"/>
        </horizontal>
      </border>
    </dxf>
    <dxf>
      <font>
        <b/>
        <i val="0"/>
      </font>
      <border>
        <left/>
        <right/>
        <top/>
        <bottom style="thin">
          <color theme="2"/>
        </bottom>
        <vertical/>
        <horizontal/>
      </border>
    </dxf>
    <dxf>
      <border>
        <left/>
        <right/>
        <top style="hair">
          <color theme="2"/>
        </top>
        <bottom style="hair">
          <color theme="2"/>
        </bottom>
        <vertical/>
        <horizontal style="hair">
          <color theme="2"/>
        </horizontal>
      </border>
    </dxf>
  </dxfs>
  <tableStyles count="3" defaultTableStyle="TableStyleMedium2" defaultPivotStyle="PivotStyleLight16">
    <tableStyle name="BHI" table="0" count="2">
      <tableStyleElement type="wholeTable" dxfId="249"/>
      <tableStyleElement type="headerRow" dxfId="248"/>
    </tableStyle>
    <tableStyle name="BHI 2" pivot="0" count="2">
      <tableStyleElement type="wholeTable" dxfId="247"/>
      <tableStyleElement type="headerRow" dxfId="246"/>
    </tableStyle>
    <tableStyle name="BHI_table" pivot="0" count="2">
      <tableStyleElement type="wholeTable" dxfId="245"/>
      <tableStyleElement type="headerRow" dxfId="244"/>
    </tableStyle>
  </tableStyles>
  <colors>
    <mruColors>
      <color rgb="FF6F3570"/>
      <color rgb="FFCCB2C6"/>
      <color rgb="FFE080E2"/>
      <color rgb="FFCCCCFF"/>
      <color rgb="FFCC99FF"/>
      <color rgb="FF551155"/>
      <color rgb="FFF2F2F2"/>
      <color rgb="FF550000"/>
      <color rgb="FFFF9900"/>
      <color rgb="FF1FB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33617</xdr:colOff>
      <xdr:row>0</xdr:row>
      <xdr:rowOff>0</xdr:rowOff>
    </xdr:from>
    <xdr:to>
      <xdr:col>3</xdr:col>
      <xdr:colOff>2521322</xdr:colOff>
      <xdr:row>2</xdr:row>
      <xdr:rowOff>0</xdr:rowOff>
    </xdr:to>
    <xdr:sp macro="" textlink="">
      <xdr:nvSpPr>
        <xdr:cNvPr id="10" name="TextBox 9"/>
        <xdr:cNvSpPr txBox="1"/>
      </xdr:nvSpPr>
      <xdr:spPr>
        <a:xfrm>
          <a:off x="33617" y="0"/>
          <a:ext cx="9670676" cy="1154206"/>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1188000" tIns="0" rIns="0" bIns="0" rtlCol="0" anchor="ctr"/>
        <a:lstStyle/>
        <a:p>
          <a:r>
            <a:rPr lang="en-AU" sz="2000">
              <a:solidFill>
                <a:schemeClr val="bg1"/>
              </a:solidFill>
            </a:rPr>
            <a:t>Results from the Outpatient Cancer Clinics Survey 2017</a:t>
          </a:r>
        </a:p>
        <a:p>
          <a:r>
            <a:rPr lang="en-AU" sz="1600">
              <a:solidFill>
                <a:schemeClr val="bg1"/>
              </a:solidFill>
            </a:rPr>
            <a:t>Supplementary</a:t>
          </a:r>
          <a:r>
            <a:rPr lang="en-AU" sz="1600" baseline="0">
              <a:solidFill>
                <a:schemeClr val="bg1"/>
              </a:solidFill>
            </a:rPr>
            <a:t> d</a:t>
          </a:r>
          <a:r>
            <a:rPr lang="en-AU" sz="1600">
              <a:solidFill>
                <a:schemeClr val="bg1"/>
              </a:solidFill>
            </a:rPr>
            <a:t>ata tables</a:t>
          </a:r>
        </a:p>
      </xdr:txBody>
    </xdr:sp>
    <xdr:clientData/>
  </xdr:twoCellAnchor>
  <xdr:oneCellAnchor>
    <xdr:from>
      <xdr:col>3</xdr:col>
      <xdr:colOff>4991752</xdr:colOff>
      <xdr:row>0</xdr:row>
      <xdr:rowOff>268941</xdr:rowOff>
    </xdr:from>
    <xdr:ext cx="1608512" cy="541898"/>
    <xdr:pic>
      <xdr:nvPicPr>
        <xdr:cNvPr id="11"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4723" y="268941"/>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xdr:from>
      <xdr:col>1</xdr:col>
      <xdr:colOff>0</xdr:colOff>
      <xdr:row>2</xdr:row>
      <xdr:rowOff>78442</xdr:rowOff>
    </xdr:from>
    <xdr:to>
      <xdr:col>2</xdr:col>
      <xdr:colOff>0</xdr:colOff>
      <xdr:row>33</xdr:row>
      <xdr:rowOff>493058</xdr:rowOff>
    </xdr:to>
    <xdr:sp macro="" textlink="">
      <xdr:nvSpPr>
        <xdr:cNvPr id="12" name="TextBox 11"/>
        <xdr:cNvSpPr txBox="1"/>
      </xdr:nvSpPr>
      <xdr:spPr>
        <a:xfrm>
          <a:off x="280147" y="1232648"/>
          <a:ext cx="6600265" cy="5972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000">
              <a:solidFill>
                <a:schemeClr val="dk1"/>
              </a:solidFill>
              <a:effectLst/>
              <a:latin typeface="+mn-lt"/>
              <a:ea typeface="+mn-ea"/>
              <a:cs typeface="+mn-cs"/>
            </a:rPr>
            <a:t>These supplementary data tables reflect the </a:t>
          </a:r>
          <a:r>
            <a:rPr lang="en-AU" sz="1000">
              <a:solidFill>
                <a:schemeClr val="tx1"/>
              </a:solidFill>
              <a:latin typeface="+mn-lt"/>
              <a:ea typeface="+mn-ea"/>
              <a:cs typeface="+mn-cs"/>
            </a:rPr>
            <a:t>experiences of 11,301 patients who completed a survey about their care in one of 50 outpatient cancer facilities in NSW. The tables are a supplement </a:t>
          </a:r>
          <a:r>
            <a:rPr lang="en-AU" sz="1000">
              <a:solidFill>
                <a:schemeClr val="dk1"/>
              </a:solidFill>
              <a:effectLst/>
              <a:latin typeface="+mn-lt"/>
              <a:ea typeface="+mn-ea"/>
              <a:cs typeface="+mn-cs"/>
            </a:rPr>
            <a:t>to</a:t>
          </a:r>
          <a:r>
            <a:rPr lang="en-AU" sz="1000" baseline="0">
              <a:solidFill>
                <a:schemeClr val="dk1"/>
              </a:solidFill>
              <a:effectLst/>
              <a:latin typeface="+mn-lt"/>
              <a:ea typeface="+mn-ea"/>
              <a:cs typeface="+mn-cs"/>
            </a:rPr>
            <a:t> a Snapshot </a:t>
          </a:r>
          <a:r>
            <a:rPr lang="en-AU" sz="1000">
              <a:solidFill>
                <a:schemeClr val="dk1"/>
              </a:solidFill>
              <a:effectLst/>
              <a:latin typeface="+mn-lt"/>
              <a:ea typeface="+mn-ea"/>
              <a:cs typeface="+mn-cs"/>
            </a:rPr>
            <a:t>report</a:t>
          </a:r>
          <a:r>
            <a:rPr lang="en-AU" sz="1000" baseline="0">
              <a:solidFill>
                <a:schemeClr val="dk1"/>
              </a:solidFill>
              <a:effectLst/>
              <a:latin typeface="+mn-lt"/>
              <a:ea typeface="+mn-ea"/>
              <a:cs typeface="+mn-cs"/>
            </a:rPr>
            <a:t>, </a:t>
          </a:r>
          <a:r>
            <a:rPr lang="en-AU" sz="1000" i="1" baseline="0">
              <a:solidFill>
                <a:schemeClr val="dk1"/>
              </a:solidFill>
              <a:effectLst/>
              <a:latin typeface="+mn-lt"/>
              <a:ea typeface="+mn-ea"/>
              <a:cs typeface="+mn-cs"/>
            </a:rPr>
            <a:t>Results from the 2017 patient survey, Outpatient Cancer Clinics Survey 2017</a:t>
          </a:r>
          <a:r>
            <a:rPr lang="en-AU" sz="1000" i="1">
              <a:solidFill>
                <a:schemeClr val="dk1"/>
              </a:solidFill>
              <a:effectLst/>
              <a:latin typeface="+mn-lt"/>
              <a:ea typeface="+mn-ea"/>
              <a:cs typeface="+mn-cs"/>
            </a:rPr>
            <a:t>, </a:t>
          </a:r>
          <a:r>
            <a:rPr lang="en-AU" sz="1000">
              <a:solidFill>
                <a:schemeClr val="dk1"/>
              </a:solidFill>
              <a:effectLst/>
              <a:latin typeface="+mn-lt"/>
              <a:ea typeface="+mn-ea"/>
              <a:cs typeface="+mn-cs"/>
            </a:rPr>
            <a:t>which was published as part of the</a:t>
          </a:r>
          <a:r>
            <a:rPr lang="en-AU" sz="1000" baseline="0">
              <a:solidFill>
                <a:schemeClr val="dk1"/>
              </a:solidFill>
              <a:effectLst/>
              <a:latin typeface="+mn-lt"/>
              <a:ea typeface="+mn-ea"/>
              <a:cs typeface="+mn-cs"/>
            </a:rPr>
            <a:t> Bureau of Health Information's (BHI)</a:t>
          </a:r>
          <a:r>
            <a:rPr lang="en-AU" sz="1000">
              <a:solidFill>
                <a:schemeClr val="dk1"/>
              </a:solidFill>
              <a:effectLst/>
              <a:latin typeface="+mn-lt"/>
              <a:ea typeface="+mn-ea"/>
              <a:cs typeface="+mn-cs"/>
            </a:rPr>
            <a:t> series of short form reports. </a:t>
          </a:r>
          <a:endParaRPr lang="en-AU" sz="1000">
            <a:effectLst/>
          </a:endParaRPr>
        </a:p>
        <a:p>
          <a:pPr defTabSz="720000">
            <a:lnSpc>
              <a:spcPct val="110000"/>
            </a:lnSpc>
            <a:spcBef>
              <a:spcPts val="300"/>
            </a:spcBef>
            <a:spcAft>
              <a:spcPts val="300"/>
            </a:spcAft>
            <a:tabLst>
              <a:tab pos="180000" algn="l"/>
            </a:tabLst>
          </a:pPr>
          <a:r>
            <a:rPr lang="en-AU" sz="1000">
              <a:solidFill>
                <a:schemeClr val="tx1"/>
              </a:solidFill>
            </a:rPr>
            <a:t>The results </a:t>
          </a:r>
          <a:r>
            <a:rPr lang="en-AU" sz="1000">
              <a:solidFill>
                <a:schemeClr val="tx1"/>
              </a:solidFill>
              <a:latin typeface="+mn-lt"/>
              <a:ea typeface="+mn-ea"/>
              <a:cs typeface="+mn-cs"/>
            </a:rPr>
            <a:t>presented in these tables are based on the responses of patients attending cancer facilities in November 2017. The questionnaire consisted of 80 questions, including two free-text questions asking patients what they thought was the best part of care, and what needs improving. Examples of responses to the two free-text </a:t>
          </a:r>
          <a:r>
            <a:rPr lang="en-AU" sz="1000">
              <a:solidFill>
                <a:schemeClr val="tx1"/>
              </a:solidFill>
            </a:rPr>
            <a:t>questions are highlighted in the Snapshot report. All free-text</a:t>
          </a:r>
          <a:r>
            <a:rPr lang="en-AU" sz="1000" baseline="0">
              <a:solidFill>
                <a:schemeClr val="tx1"/>
              </a:solidFill>
            </a:rPr>
            <a:t> </a:t>
          </a:r>
          <a:r>
            <a:rPr lang="en-AU" sz="1000">
              <a:solidFill>
                <a:schemeClr val="tx1"/>
              </a:solidFill>
            </a:rPr>
            <a:t>comments were provided to local health districts (LHDs) to inform quality improvement efforts. The</a:t>
          </a:r>
          <a:r>
            <a:rPr lang="en-AU" sz="1000" baseline="0">
              <a:solidFill>
                <a:schemeClr val="tx1"/>
              </a:solidFill>
            </a:rPr>
            <a:t> main responses </a:t>
          </a:r>
          <a:r>
            <a:rPr lang="en-AU" sz="1000">
              <a:solidFill>
                <a:schemeClr val="tx1"/>
              </a:solidFill>
            </a:rPr>
            <a:t>from 53 performance questions are presented in these data tables. Results are compared to previously released results from the 2016 survey.</a:t>
          </a:r>
          <a:r>
            <a:rPr lang="en-AU" sz="1000" baseline="0">
              <a:solidFill>
                <a:schemeClr val="tx1"/>
              </a:solidFill>
            </a:rPr>
            <a:t> </a:t>
          </a:r>
          <a:r>
            <a:rPr lang="en-AU" sz="1000">
              <a:solidFill>
                <a:schemeClr val="tx1"/>
              </a:solidFill>
            </a:rPr>
            <a:t>Results from all</a:t>
          </a:r>
          <a:r>
            <a:rPr lang="en-AU" sz="1000" baseline="0">
              <a:solidFill>
                <a:schemeClr val="tx1"/>
              </a:solidFill>
            </a:rPr>
            <a:t> questions are </a:t>
          </a:r>
          <a:r>
            <a:rPr lang="en-AU" sz="1000">
              <a:solidFill>
                <a:schemeClr val="tx1"/>
              </a:solidFill>
            </a:rPr>
            <a:t>provided on BHI’s online interactive portal, Healthcare Observer.</a:t>
          </a:r>
        </a:p>
        <a:p>
          <a:pPr defTabSz="720000">
            <a:lnSpc>
              <a:spcPct val="110000"/>
            </a:lnSpc>
            <a:spcBef>
              <a:spcPts val="300"/>
            </a:spcBef>
            <a:spcAft>
              <a:spcPts val="300"/>
            </a:spcAft>
            <a:tabLst>
              <a:tab pos="180000" algn="l"/>
            </a:tabLst>
          </a:pPr>
          <a:r>
            <a:rPr lang="en-AU" sz="1100">
              <a:solidFill>
                <a:schemeClr val="tx1"/>
              </a:solidFill>
            </a:rPr>
            <a:t> </a:t>
          </a:r>
          <a:r>
            <a:rPr lang="en-AU" sz="1200">
              <a:solidFill>
                <a:srgbClr val="6F3570"/>
              </a:solidFill>
            </a:rPr>
            <a:t>Tables included: </a:t>
          </a: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Response rates: </a:t>
          </a:r>
          <a:r>
            <a:rPr lang="en-AU" sz="1000">
              <a:solidFill>
                <a:schemeClr val="tx1"/>
              </a:solidFill>
            </a:rPr>
            <a:t>Details on the sample size and number of respondents are presented. Facilities with fewer than 30 respondents do not have sufficient volumes for public reporting and their data are not presented in the data tables, however data from these facilities do contribute to LHD and NSW results. There are 39 facilities (including two private facilities) and 15 LHDs where enough responses were received to report the results.</a:t>
          </a:r>
          <a:r>
            <a:rPr lang="en-AU" sz="1000" baseline="0">
              <a:solidFill>
                <a:schemeClr val="tx1"/>
              </a:solidFill>
            </a:rPr>
            <a:t> </a:t>
          </a:r>
          <a:r>
            <a:rPr lang="en-AU" sz="1000">
              <a:solidFill>
                <a:schemeClr val="tx1"/>
              </a:solidFill>
            </a:rPr>
            <a:t>Response rates are also presented for the 2016 survey</a:t>
          </a:r>
          <a:r>
            <a:rPr lang="en-AU" sz="1000" baseline="0">
              <a:solidFill>
                <a:schemeClr val="tx1"/>
              </a:solidFill>
            </a:rPr>
            <a:t> </a:t>
          </a:r>
          <a:r>
            <a:rPr lang="en-AU" sz="1000">
              <a:solidFill>
                <a:schemeClr val="tx1"/>
              </a:solidFill>
            </a:rPr>
            <a:t>to inform interpretation of changes over time.   </a:t>
          </a: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Respondent characteristics: </a:t>
          </a:r>
          <a:r>
            <a:rPr lang="en-AU" sz="1000">
              <a:solidFill>
                <a:schemeClr val="tx1"/>
              </a:solidFill>
            </a:rPr>
            <a:t>Describes characteristics of respondents, including education level, language spoken, and cancer type</a:t>
          </a:r>
          <a:r>
            <a:rPr lang="en-AU" sz="1000" baseline="0">
              <a:solidFill>
                <a:schemeClr val="tx1"/>
              </a:solidFill>
            </a:rPr>
            <a:t> for </a:t>
          </a:r>
          <a:r>
            <a:rPr lang="en-AU" sz="1000">
              <a:solidFill>
                <a:schemeClr val="tx1"/>
              </a:solidFill>
            </a:rPr>
            <a:t>each facility</a:t>
          </a:r>
          <a:r>
            <a:rPr lang="en-AU" sz="1000" baseline="0">
              <a:solidFill>
                <a:schemeClr val="tx1"/>
              </a:solidFill>
            </a:rPr>
            <a:t> </a:t>
          </a:r>
          <a:r>
            <a:rPr lang="en-AU" sz="1000">
              <a:solidFill>
                <a:schemeClr val="tx1"/>
              </a:solidFill>
            </a:rPr>
            <a:t>with more than 30 respondents </a:t>
          </a:r>
          <a:r>
            <a:rPr lang="en-AU" sz="1000" baseline="0">
              <a:solidFill>
                <a:schemeClr val="tx1"/>
              </a:solidFill>
            </a:rPr>
            <a:t>and at the state level.</a:t>
          </a:r>
          <a:endParaRPr lang="en-AU" sz="1000">
            <a:solidFill>
              <a:schemeClr val="tx1"/>
            </a:solidFill>
          </a:endParaRPr>
        </a:p>
        <a:p>
          <a:pPr marL="90000" indent="-90000" defTabSz="720000">
            <a:lnSpc>
              <a:spcPct val="110000"/>
            </a:lnSpc>
            <a:spcBef>
              <a:spcPts val="300"/>
            </a:spcBef>
            <a:spcAft>
              <a:spcPts val="300"/>
            </a:spcAft>
            <a:buFont typeface="Arial" panose="020B0604020202020204" pitchFamily="34" charset="0"/>
            <a:buChar char="•"/>
            <a:tabLst>
              <a:tab pos="180000" algn="l"/>
            </a:tabLst>
          </a:pPr>
          <a:r>
            <a:rPr lang="en-AU" sz="1000" b="1">
              <a:solidFill>
                <a:schemeClr val="tx1"/>
              </a:solidFill>
            </a:rPr>
            <a:t>LHD summary and facility summary: </a:t>
          </a:r>
          <a:r>
            <a:rPr lang="en-AU" sz="1000">
              <a:solidFill>
                <a:schemeClr val="tx1"/>
              </a:solidFill>
            </a:rPr>
            <a:t>Percentage</a:t>
          </a:r>
          <a:r>
            <a:rPr lang="en-AU" sz="1000" baseline="0">
              <a:solidFill>
                <a:schemeClr val="tx1"/>
              </a:solidFill>
            </a:rPr>
            <a:t> of </a:t>
          </a:r>
          <a:r>
            <a:rPr lang="en-AU" sz="1000">
              <a:solidFill>
                <a:schemeClr val="tx1"/>
              </a:solidFill>
            </a:rPr>
            <a:t>patients answering the most positive response option for all performance measures in the survey are</a:t>
          </a:r>
          <a:r>
            <a:rPr lang="en-AU" sz="1000" baseline="0">
              <a:solidFill>
                <a:schemeClr val="tx1"/>
              </a:solidFill>
            </a:rPr>
            <a:t> included</a:t>
          </a:r>
          <a:r>
            <a:rPr lang="en-AU" sz="1000">
              <a:solidFill>
                <a:schemeClr val="tx1"/>
              </a:solidFill>
            </a:rPr>
            <a:t>. Exceptions to displaying the most positive response option include results for questions regarding problems or complications, where a higher percentage is less favourable. Results of statistical significance testing of LHD and facility results compared with NSW are highlighted by a shading of red for results that were significantly less favourable than NSW and green for results that were significantly more favourable than NSW. More information on </a:t>
          </a:r>
          <a:r>
            <a:rPr lang="en-AU" sz="1000">
              <a:solidFill>
                <a:schemeClr val="tx1"/>
              </a:solidFill>
              <a:latin typeface="+mn-lt"/>
              <a:ea typeface="+mn-ea"/>
              <a:cs typeface="+mn-cs"/>
            </a:rPr>
            <a:t>the significance testing is provided in the Technical Supplement and in the interpreting comparisons to NSW section. </a:t>
          </a:r>
        </a:p>
        <a:p>
          <a:pPr marL="90000" marR="0" lvl="0" indent="-90000" defTabSz="720000" eaLnBrk="1" fontAlgn="auto" latinLnBrk="0" hangingPunct="1">
            <a:lnSpc>
              <a:spcPct val="110000"/>
            </a:lnSpc>
            <a:spcBef>
              <a:spcPts val="300"/>
            </a:spcBef>
            <a:spcAft>
              <a:spcPts val="300"/>
            </a:spcAft>
            <a:buClrTx/>
            <a:buSzTx/>
            <a:buFont typeface="Arial" panose="020B0604020202020204" pitchFamily="34" charset="0"/>
            <a:buChar char="•"/>
            <a:tabLst>
              <a:tab pos="180000" algn="l"/>
            </a:tabLst>
            <a:defRPr/>
          </a:pPr>
          <a:r>
            <a:rPr lang="en-AU" sz="1000" b="1">
              <a:solidFill>
                <a:schemeClr val="dk1"/>
              </a:solidFill>
              <a:effectLst/>
              <a:latin typeface="+mn-lt"/>
              <a:ea typeface="+mn-ea"/>
              <a:cs typeface="+mn-cs"/>
            </a:rPr>
            <a:t>Comparison to the 2016</a:t>
          </a:r>
          <a:r>
            <a:rPr lang="en-AU" sz="1000" b="1" baseline="0">
              <a:solidFill>
                <a:schemeClr val="dk1"/>
              </a:solidFill>
              <a:effectLst/>
              <a:latin typeface="+mn-lt"/>
              <a:ea typeface="+mn-ea"/>
              <a:cs typeface="+mn-cs"/>
            </a:rPr>
            <a:t> survey:</a:t>
          </a:r>
          <a:r>
            <a:rPr lang="en-AU" sz="1000" b="1">
              <a:solidFill>
                <a:schemeClr val="dk1"/>
              </a:solidFill>
              <a:effectLst/>
              <a:latin typeface="+mn-lt"/>
              <a:ea typeface="+mn-ea"/>
              <a:cs typeface="+mn-cs"/>
            </a:rPr>
            <a:t> </a:t>
          </a:r>
          <a:r>
            <a:rPr lang="en-AU" sz="1000">
              <a:solidFill>
                <a:schemeClr val="dk1"/>
              </a:solidFill>
              <a:effectLst/>
              <a:latin typeface="+mn-lt"/>
              <a:ea typeface="+mn-ea"/>
              <a:cs typeface="+mn-cs"/>
            </a:rPr>
            <a:t>The results of the performance measures in the summary of results table were compared to the</a:t>
          </a:r>
          <a:r>
            <a:rPr lang="en-AU" sz="1000" baseline="0">
              <a:solidFill>
                <a:schemeClr val="dk1"/>
              </a:solidFill>
              <a:effectLst/>
              <a:latin typeface="+mn-lt"/>
              <a:ea typeface="+mn-ea"/>
              <a:cs typeface="+mn-cs"/>
            </a:rPr>
            <a:t> </a:t>
          </a:r>
          <a:r>
            <a:rPr lang="en-AU" sz="1000" i="0">
              <a:solidFill>
                <a:schemeClr val="dk1"/>
              </a:solidFill>
              <a:effectLst/>
              <a:latin typeface="+mn-lt"/>
              <a:ea typeface="+mn-ea"/>
              <a:cs typeface="+mn-cs"/>
            </a:rPr>
            <a:t>Outpatient Cancer Clinics Survey 2016 </a:t>
          </a:r>
          <a:r>
            <a:rPr lang="en-AU" sz="1000">
              <a:solidFill>
                <a:schemeClr val="dk1"/>
              </a:solidFill>
              <a:effectLst/>
              <a:latin typeface="+mn-lt"/>
              <a:ea typeface="+mn-ea"/>
              <a:cs typeface="+mn-cs"/>
            </a:rPr>
            <a:t>for questions that were common to both surveys. Results are shown as a percentage point difference (2017 result minus the 2016 result). Results that have improved or declined by five percentage points or more are shaded to highlight descriptive differences. For complication questions, where higher results are less positive, the difference is reversed (2016 result minus the 2017 result),</a:t>
          </a:r>
          <a:br>
            <a:rPr lang="en-AU" sz="1000">
              <a:solidFill>
                <a:schemeClr val="dk1"/>
              </a:solidFill>
              <a:effectLst/>
              <a:latin typeface="+mn-lt"/>
              <a:ea typeface="+mn-ea"/>
              <a:cs typeface="+mn-cs"/>
            </a:rPr>
          </a:br>
          <a:r>
            <a:rPr lang="en-AU" sz="1000">
              <a:solidFill>
                <a:schemeClr val="dk1"/>
              </a:solidFill>
              <a:effectLst/>
              <a:latin typeface="+mn-lt"/>
              <a:ea typeface="+mn-ea"/>
              <a:cs typeface="+mn-cs"/>
            </a:rPr>
            <a:t>so a difference greater than zero is still an improvement. These differences are not necessarily statistically or clinically significant.</a:t>
          </a:r>
          <a:endParaRPr lang="en-AU" sz="1000">
            <a:effectLst/>
          </a:endParaRPr>
        </a:p>
      </xdr:txBody>
    </xdr:sp>
    <xdr:clientData/>
  </xdr:twoCellAnchor>
  <xdr:twoCellAnchor>
    <xdr:from>
      <xdr:col>2</xdr:col>
      <xdr:colOff>174810</xdr:colOff>
      <xdr:row>30</xdr:row>
      <xdr:rowOff>33618</xdr:rowOff>
    </xdr:from>
    <xdr:to>
      <xdr:col>3</xdr:col>
      <xdr:colOff>6493061</xdr:colOff>
      <xdr:row>33</xdr:row>
      <xdr:rowOff>493059</xdr:rowOff>
    </xdr:to>
    <xdr:sp macro="" textlink="">
      <xdr:nvSpPr>
        <xdr:cNvPr id="13" name="TextBox 12"/>
        <xdr:cNvSpPr txBox="1"/>
      </xdr:nvSpPr>
      <xdr:spPr>
        <a:xfrm>
          <a:off x="7055222" y="6208059"/>
          <a:ext cx="6598398" cy="997324"/>
        </a:xfrm>
        <a:prstGeom prst="round1Rect">
          <a:avLst>
            <a:gd name="adj" fmla="val 36667"/>
          </a:avLst>
        </a:prstGeom>
        <a:noFill/>
        <a:ln w="9525" cmpd="sng">
          <a:solidFill>
            <a:srgbClr val="6F357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08000" tIns="72000" rIns="108000" bIns="72000" numCol="1" spcCol="360000" rtlCol="0" anchor="ctr"/>
        <a:lstStyle/>
        <a:p>
          <a:pPr defTabSz="720000">
            <a:lnSpc>
              <a:spcPct val="110000"/>
            </a:lnSpc>
            <a:spcBef>
              <a:spcPts val="300"/>
            </a:spcBef>
            <a:spcAft>
              <a:spcPts val="300"/>
            </a:spcAft>
            <a:tabLst>
              <a:tab pos="180000" algn="l"/>
            </a:tabLst>
          </a:pPr>
          <a:r>
            <a:rPr lang="en-AU" sz="1200">
              <a:solidFill>
                <a:srgbClr val="6F3570"/>
              </a:solidFill>
            </a:rPr>
            <a:t>Enquiries</a:t>
          </a:r>
        </a:p>
        <a:p>
          <a:pPr defTabSz="720000">
            <a:lnSpc>
              <a:spcPct val="110000"/>
            </a:lnSpc>
            <a:spcBef>
              <a:spcPts val="300"/>
            </a:spcBef>
            <a:spcAft>
              <a:spcPts val="300"/>
            </a:spcAft>
            <a:tabLst>
              <a:tab pos="180000" algn="l"/>
            </a:tabLst>
          </a:pPr>
          <a:r>
            <a:rPr lang="en-AU" sz="1000">
              <a:solidFill>
                <a:schemeClr val="tx1"/>
              </a:solidFill>
            </a:rPr>
            <a:t>For more information, please visit the BHI website: </a:t>
          </a:r>
          <a:r>
            <a:rPr lang="en-AU" sz="1000" b="1">
              <a:solidFill>
                <a:schemeClr val="tx1"/>
              </a:solidFill>
            </a:rPr>
            <a:t>bhi.nsw.gov.au</a:t>
          </a:r>
          <a:r>
            <a:rPr lang="en-AU" sz="1000">
              <a:solidFill>
                <a:schemeClr val="tx1"/>
              </a:solidFill>
            </a:rPr>
            <a:t> </a:t>
          </a:r>
        </a:p>
        <a:p>
          <a:pPr defTabSz="720000">
            <a:lnSpc>
              <a:spcPct val="110000"/>
            </a:lnSpc>
            <a:spcBef>
              <a:spcPts val="300"/>
            </a:spcBef>
            <a:spcAft>
              <a:spcPts val="300"/>
            </a:spcAft>
            <a:tabLst>
              <a:tab pos="180000" algn="l"/>
            </a:tabLst>
          </a:pPr>
          <a:r>
            <a:rPr lang="en-AU" sz="1000">
              <a:solidFill>
                <a:schemeClr val="tx1"/>
              </a:solidFill>
            </a:rPr>
            <a:t>Alternatively, contact BHI on </a:t>
          </a:r>
          <a:r>
            <a:rPr lang="en-AU" sz="1000" b="1" u="none">
              <a:solidFill>
                <a:schemeClr val="tx1"/>
              </a:solidFill>
            </a:rPr>
            <a:t>BHI-enq@health.nsw.gov.au</a:t>
          </a:r>
          <a:r>
            <a:rPr lang="en-AU" sz="1000">
              <a:solidFill>
                <a:schemeClr val="tx1"/>
              </a:solidFill>
            </a:rPr>
            <a:t> or </a:t>
          </a:r>
          <a:r>
            <a:rPr lang="en-AU" sz="1000" b="1">
              <a:solidFill>
                <a:schemeClr val="tx1"/>
              </a:solidFill>
            </a:rPr>
            <a:t>02 9464 4459</a:t>
          </a:r>
        </a:p>
      </xdr:txBody>
    </xdr:sp>
    <xdr:clientData/>
  </xdr:twoCellAnchor>
  <xdr:twoCellAnchor>
    <xdr:from>
      <xdr:col>3</xdr:col>
      <xdr:colOff>17695</xdr:colOff>
      <xdr:row>2</xdr:row>
      <xdr:rowOff>58389</xdr:rowOff>
    </xdr:from>
    <xdr:to>
      <xdr:col>4</xdr:col>
      <xdr:colOff>22413</xdr:colOff>
      <xdr:row>28</xdr:row>
      <xdr:rowOff>65672</xdr:rowOff>
    </xdr:to>
    <xdr:sp macro="" textlink="">
      <xdr:nvSpPr>
        <xdr:cNvPr id="14" name="TextBox 13"/>
        <xdr:cNvSpPr txBox="1"/>
      </xdr:nvSpPr>
      <xdr:spPr>
        <a:xfrm>
          <a:off x="7171471" y="1211415"/>
          <a:ext cx="6607047" cy="469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defTabSz="720000">
            <a:lnSpc>
              <a:spcPct val="110000"/>
            </a:lnSpc>
            <a:spcBef>
              <a:spcPts val="300"/>
            </a:spcBef>
            <a:spcAft>
              <a:spcPts val="300"/>
            </a:spcAft>
            <a:tabLst>
              <a:tab pos="180000" algn="l"/>
            </a:tabLst>
          </a:pPr>
          <a:r>
            <a:rPr lang="en-AU" sz="1200">
              <a:solidFill>
                <a:srgbClr val="6F3570"/>
              </a:solidFill>
            </a:rPr>
            <a:t>Interpreting comparisons to NSW </a:t>
          </a:r>
        </a:p>
        <a:p>
          <a:pPr marL="0" marR="0" lvl="0" indent="0" defTabSz="720000" eaLnBrk="1" fontAlgn="auto" latinLnBrk="0" hangingPunct="1">
            <a:lnSpc>
              <a:spcPct val="110000"/>
            </a:lnSpc>
            <a:spcBef>
              <a:spcPts val="300"/>
            </a:spcBef>
            <a:spcAft>
              <a:spcPts val="300"/>
            </a:spcAft>
            <a:buClrTx/>
            <a:buSzTx/>
            <a:buFontTx/>
            <a:buNone/>
            <a:tabLst>
              <a:tab pos="180000" algn="l"/>
            </a:tabLst>
            <a:defRPr/>
          </a:pPr>
          <a:r>
            <a:rPr lang="en-AU" sz="1000">
              <a:solidFill>
                <a:schemeClr val="tx1"/>
              </a:solidFill>
              <a:latin typeface="+mn-lt"/>
              <a:ea typeface="+mn-ea"/>
              <a:cs typeface="+mn-cs"/>
            </a:rPr>
            <a:t>Results are presented rounded to a whole number but significance testing was based on 95% confidence intervals based on two digits. LHD and facility results are deemed significantly different to NSW where the 95% confidence interval of the LHD or facility result does not overlap with the 95% confidence interval of the NSW result. Although two facilities may have the same result, they will have different confidence intervals based on the sample size at each facility. Therefore, one facility may be flagged as significantly different from NSW, whereas the other facility may not be significantly different from NSW, despite having the same result.  </a:t>
          </a:r>
        </a:p>
        <a:p>
          <a:pPr marL="0" marR="0" lvl="0" indent="0" defTabSz="720000" rtl="0" eaLnBrk="1" fontAlgn="auto" latinLnBrk="0" hangingPunct="1">
            <a:lnSpc>
              <a:spcPct val="110000"/>
            </a:lnSpc>
            <a:spcBef>
              <a:spcPts val="300"/>
            </a:spcBef>
            <a:spcAft>
              <a:spcPts val="300"/>
            </a:spcAft>
            <a:buClrTx/>
            <a:buSzTx/>
            <a:buFontTx/>
            <a:buNone/>
            <a:tabLst>
              <a:tab pos="180000" algn="l"/>
            </a:tabLst>
            <a:defRPr/>
          </a:pPr>
          <a:r>
            <a:rPr lang="en-AU" sz="1000" smtClean="0">
              <a:solidFill>
                <a:schemeClr val="tx1"/>
              </a:solidFill>
              <a:latin typeface="+mn-lt"/>
              <a:ea typeface="+mn-ea"/>
              <a:cs typeface="+mn-cs"/>
            </a:rPr>
            <a:t>All patients who attend cancer clinics may receive treatment including chemotherapy and radiotherapy, or follow-up care such as regular check-ups and treatment reviews. Patients also attend these clinics for reasons other than cancer, including almost one in five respondents (18%) included in the survey results.</a:t>
          </a:r>
          <a:r>
            <a:rPr lang="en-AU" sz="1000">
              <a:solidFill>
                <a:schemeClr val="tx1"/>
              </a:solidFill>
              <a:latin typeface="+mn-lt"/>
              <a:ea typeface="+mn-ea"/>
              <a:cs typeface="+mn-cs"/>
            </a:rPr>
            <a:t> Descriptive results are provided without comparison to NSW for all questions categorised ‘Complications’ under ‘Aspect of care’. This is because facilities with higher proportions of patients attending for cancer and patients receiving treatment tended to have higher reported levels of problems and complications.</a:t>
          </a:r>
        </a:p>
        <a:p>
          <a:pPr defTabSz="720000">
            <a:lnSpc>
              <a:spcPct val="110000"/>
            </a:lnSpc>
            <a:spcBef>
              <a:spcPts val="300"/>
            </a:spcBef>
            <a:spcAft>
              <a:spcPts val="300"/>
            </a:spcAft>
            <a:tabLst>
              <a:tab pos="180000" algn="l"/>
            </a:tabLst>
          </a:pPr>
          <a:r>
            <a:rPr lang="en-AU" sz="1200" u="none">
              <a:solidFill>
                <a:srgbClr val="6F3570"/>
              </a:solidFill>
            </a:rPr>
            <a:t>Interpreting changes in results between the 2017 and 2016 surveys</a:t>
          </a:r>
        </a:p>
        <a:p>
          <a:pPr defTabSz="720000">
            <a:lnSpc>
              <a:spcPct val="110000"/>
            </a:lnSpc>
            <a:spcBef>
              <a:spcPts val="300"/>
            </a:spcBef>
            <a:spcAft>
              <a:spcPts val="300"/>
            </a:spcAft>
            <a:tabLst>
              <a:tab pos="180000" algn="l"/>
            </a:tabLst>
          </a:pPr>
          <a:r>
            <a:rPr lang="en-AU" sz="1000" u="none">
              <a:solidFill>
                <a:schemeClr val="tx1"/>
              </a:solidFill>
              <a:latin typeface="+mn-lt"/>
              <a:ea typeface="+mn-ea"/>
              <a:cs typeface="+mn-cs"/>
            </a:rPr>
            <a:t>Percentage point differences are shown to provide a descriptive summary of the differences between results over time. These differences do not account for changes to facility patient composition or characteristics, therefore differences should be interpreted with caution. Changes of five </a:t>
          </a:r>
          <a:r>
            <a:rPr lang="en-AU" sz="1000" u="none">
              <a:solidFill>
                <a:schemeClr val="tx1"/>
              </a:solidFill>
            </a:rPr>
            <a:t>percentage points may not be statistically or clinically significantly different, particularly for facilities or LHDs with lower numbers of respondents.  </a:t>
          </a:r>
        </a:p>
        <a:p>
          <a:pPr defTabSz="720000">
            <a:lnSpc>
              <a:spcPct val="110000"/>
            </a:lnSpc>
            <a:spcBef>
              <a:spcPts val="300"/>
            </a:spcBef>
            <a:spcAft>
              <a:spcPts val="300"/>
            </a:spcAft>
            <a:tabLst>
              <a:tab pos="180000" algn="l"/>
            </a:tabLst>
          </a:pPr>
          <a:r>
            <a:rPr lang="en-AU" sz="1200">
              <a:solidFill>
                <a:srgbClr val="6F3570"/>
              </a:solidFill>
            </a:rPr>
            <a:t>For further information on the questionnaire or data collection</a:t>
          </a:r>
        </a:p>
        <a:p>
          <a:pPr defTabSz="720000">
            <a:lnSpc>
              <a:spcPct val="110000"/>
            </a:lnSpc>
            <a:spcBef>
              <a:spcPts val="300"/>
            </a:spcBef>
            <a:spcAft>
              <a:spcPts val="300"/>
            </a:spcAft>
            <a:tabLst>
              <a:tab pos="180000" algn="l"/>
            </a:tabLst>
          </a:pPr>
          <a:r>
            <a:rPr lang="en-AU" sz="1000">
              <a:solidFill>
                <a:schemeClr val="tx1"/>
              </a:solidFill>
            </a:rPr>
            <a:t>The complete questionnaire, a report outlining the process of development and changes to the questionnaire, and a </a:t>
          </a:r>
          <a:r>
            <a:rPr lang="en-AU" sz="1000" i="1">
              <a:solidFill>
                <a:schemeClr val="tx1"/>
              </a:solidFill>
            </a:rPr>
            <a:t>Technical Supplement </a:t>
          </a:r>
          <a:r>
            <a:rPr lang="en-AU" sz="1000">
              <a:solidFill>
                <a:schemeClr val="tx1"/>
              </a:solidFill>
            </a:rPr>
            <a:t>describing the sampling and data collection methods are available on the Outpatient Cancer Clinics Survey page</a:t>
          </a:r>
          <a:r>
            <a:rPr lang="en-AU" sz="1000" baseline="0">
              <a:solidFill>
                <a:schemeClr val="tx1"/>
              </a:solidFill>
            </a:rPr>
            <a:t> </a:t>
          </a:r>
          <a:r>
            <a:rPr lang="en-AU" sz="1000">
              <a:solidFill>
                <a:schemeClr val="tx1"/>
              </a:solidFill>
            </a:rPr>
            <a:t>on BHI’s website.</a:t>
          </a:r>
        </a:p>
      </xdr:txBody>
    </xdr:sp>
    <xdr:clientData/>
  </xdr:twoCellAnchor>
  <xdr:twoCellAnchor>
    <xdr:from>
      <xdr:col>1</xdr:col>
      <xdr:colOff>0</xdr:colOff>
      <xdr:row>0</xdr:row>
      <xdr:rowOff>246532</xdr:rowOff>
    </xdr:from>
    <xdr:to>
      <xdr:col>1</xdr:col>
      <xdr:colOff>687054</xdr:colOff>
      <xdr:row>1</xdr:row>
      <xdr:rowOff>246532</xdr:rowOff>
    </xdr:to>
    <xdr:sp macro="" textlink="">
      <xdr:nvSpPr>
        <xdr:cNvPr id="1030" name="Freeform 6"/>
        <xdr:cNvSpPr>
          <a:spLocks noEditPoints="1"/>
        </xdr:cNvSpPr>
      </xdr:nvSpPr>
      <xdr:spPr bwMode="auto">
        <a:xfrm>
          <a:off x="280147" y="246532"/>
          <a:ext cx="687054" cy="6723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1076738</xdr:rowOff>
    </xdr:to>
    <xdr:grpSp>
      <xdr:nvGrpSpPr>
        <xdr:cNvPr id="6" name="Group 5"/>
        <xdr:cNvGrpSpPr/>
      </xdr:nvGrpSpPr>
      <xdr:grpSpPr>
        <a:xfrm>
          <a:off x="0" y="0"/>
          <a:ext cx="9805147" cy="1076738"/>
          <a:chOff x="1" y="0"/>
          <a:chExt cx="10834688" cy="1075763"/>
        </a:xfrm>
      </xdr:grpSpPr>
      <xdr:sp macro="" textlink="">
        <xdr:nvSpPr>
          <xdr:cNvPr id="7" name="TextBox 6"/>
          <xdr:cNvSpPr txBox="1"/>
        </xdr:nvSpPr>
        <xdr:spPr>
          <a:xfrm>
            <a:off x="1" y="0"/>
            <a:ext cx="10834688" cy="649941"/>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sp macro="" textlink="">
        <xdr:nvSpPr>
          <xdr:cNvPr id="8" name="TextBox 7"/>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Response rates with comparison to the 2016 survey</a:t>
            </a:r>
          </a:p>
        </xdr:txBody>
      </xdr:sp>
    </xdr:grpSp>
    <xdr:clientData/>
  </xdr:twoCellAnchor>
  <xdr:twoCellAnchor>
    <xdr:from>
      <xdr:col>0</xdr:col>
      <xdr:colOff>142266</xdr:colOff>
      <xdr:row>0</xdr:row>
      <xdr:rowOff>163703</xdr:rowOff>
    </xdr:from>
    <xdr:to>
      <xdr:col>0</xdr:col>
      <xdr:colOff>478422</xdr:colOff>
      <xdr:row>0</xdr:row>
      <xdr:rowOff>496957</xdr:rowOff>
    </xdr:to>
    <xdr:sp macro="" textlink="">
      <xdr:nvSpPr>
        <xdr:cNvPr id="4" name="Freeform 6"/>
        <xdr:cNvSpPr>
          <a:spLocks noEditPoints="1"/>
        </xdr:cNvSpPr>
      </xdr:nvSpPr>
      <xdr:spPr bwMode="auto">
        <a:xfrm>
          <a:off x="142266" y="163703"/>
          <a:ext cx="336156" cy="333254"/>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-1</xdr:colOff>
      <xdr:row>1</xdr:row>
      <xdr:rowOff>370767</xdr:rowOff>
    </xdr:to>
    <xdr:grpSp>
      <xdr:nvGrpSpPr>
        <xdr:cNvPr id="7" name="Group 6"/>
        <xdr:cNvGrpSpPr/>
      </xdr:nvGrpSpPr>
      <xdr:grpSpPr>
        <a:xfrm>
          <a:off x="0" y="0"/>
          <a:ext cx="28563794" cy="1076738"/>
          <a:chOff x="1" y="0"/>
          <a:chExt cx="10834688" cy="1075763"/>
        </a:xfrm>
      </xdr:grpSpPr>
      <xdr:sp macro="" textlink="">
        <xdr:nvSpPr>
          <xdr:cNvPr id="8" name="TextBox 7"/>
          <xdr:cNvSpPr txBox="1"/>
        </xdr:nvSpPr>
        <xdr:spPr>
          <a:xfrm>
            <a:off x="1" y="0"/>
            <a:ext cx="10834688" cy="649941"/>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sp macro="" textlink="">
        <xdr:nvSpPr>
          <xdr:cNvPr id="9" name="TextBox 8"/>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Respondent characteristics</a:t>
            </a:r>
          </a:p>
        </xdr:txBody>
      </xdr:sp>
    </xdr:grpSp>
    <xdr:clientData/>
  </xdr:twoCellAnchor>
  <xdr:twoCellAnchor>
    <xdr:from>
      <xdr:col>0</xdr:col>
      <xdr:colOff>142266</xdr:colOff>
      <xdr:row>0</xdr:row>
      <xdr:rowOff>163703</xdr:rowOff>
    </xdr:from>
    <xdr:to>
      <xdr:col>0</xdr:col>
      <xdr:colOff>478422</xdr:colOff>
      <xdr:row>0</xdr:row>
      <xdr:rowOff>496957</xdr:rowOff>
    </xdr:to>
    <xdr:sp macro="" textlink="">
      <xdr:nvSpPr>
        <xdr:cNvPr id="10" name="Freeform 6"/>
        <xdr:cNvSpPr>
          <a:spLocks noEditPoints="1"/>
        </xdr:cNvSpPr>
      </xdr:nvSpPr>
      <xdr:spPr bwMode="auto">
        <a:xfrm>
          <a:off x="142266" y="163703"/>
          <a:ext cx="336156" cy="333254"/>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405092</xdr:colOff>
      <xdr:row>2</xdr:row>
      <xdr:rowOff>0</xdr:rowOff>
    </xdr:from>
    <xdr:to>
      <xdr:col>2</xdr:col>
      <xdr:colOff>2218763</xdr:colOff>
      <xdr:row>3</xdr:row>
      <xdr:rowOff>493129</xdr:rowOff>
    </xdr:to>
    <xdr:grpSp>
      <xdr:nvGrpSpPr>
        <xdr:cNvPr id="2" name="Group 1"/>
        <xdr:cNvGrpSpPr/>
      </xdr:nvGrpSpPr>
      <xdr:grpSpPr>
        <a:xfrm>
          <a:off x="405092" y="1465385"/>
          <a:ext cx="3835902" cy="1408994"/>
          <a:chOff x="219219" y="790031"/>
          <a:chExt cx="3581816" cy="2024765"/>
        </a:xfrm>
      </xdr:grpSpPr>
      <xdr:sp macro="" textlink="">
        <xdr:nvSpPr>
          <xdr:cNvPr id="3" name="Rectangle 2"/>
          <xdr:cNvSpPr/>
        </xdr:nvSpPr>
        <xdr:spPr>
          <a:xfrm>
            <a:off x="219219" y="1339356"/>
            <a:ext cx="216000" cy="21600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4" name="Rectangle 3"/>
          <xdr:cNvSpPr/>
        </xdr:nvSpPr>
        <xdr:spPr>
          <a:xfrm>
            <a:off x="219219" y="1969076"/>
            <a:ext cx="216000" cy="2160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5" name="Rectangle 4"/>
          <xdr:cNvSpPr/>
        </xdr:nvSpPr>
        <xdr:spPr>
          <a:xfrm>
            <a:off x="219219" y="1654216"/>
            <a:ext cx="216000" cy="216000"/>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 different from</a:t>
            </a:r>
            <a:r>
              <a:rPr lang="en-AU" sz="900" baseline="0">
                <a:solidFill>
                  <a:schemeClr val="tx1"/>
                </a:solidFill>
              </a:rPr>
              <a:t> </a:t>
            </a:r>
            <a:r>
              <a:rPr lang="en-AU" sz="900">
                <a:solidFill>
                  <a:schemeClr val="tx1"/>
                </a:solidFill>
              </a:rPr>
              <a:t>NSW</a:t>
            </a:r>
          </a:p>
        </xdr:txBody>
      </xdr:sp>
      <xdr:sp macro="" textlink="">
        <xdr:nvSpPr>
          <xdr:cNvPr id="6" name="Rectangle 5"/>
          <xdr:cNvSpPr/>
        </xdr:nvSpPr>
        <xdr:spPr>
          <a:xfrm>
            <a:off x="219219" y="790031"/>
            <a:ext cx="3581816"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Facility result is:</a:t>
            </a:r>
          </a:p>
        </xdr:txBody>
      </xdr:sp>
      <xdr:sp macro="" textlink="">
        <xdr:nvSpPr>
          <xdr:cNvPr id="7" name="Rectangle 6"/>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a:t>
            </a:r>
            <a:r>
              <a:rPr lang="en-AU" sz="900" baseline="0">
                <a:solidFill>
                  <a:schemeClr val="tx1"/>
                </a:solidFill>
              </a:rPr>
              <a:t> </a:t>
            </a:r>
            <a:r>
              <a:rPr lang="en-AU" sz="900">
                <a:solidFill>
                  <a:schemeClr val="tx1"/>
                </a:solidFill>
              </a:rPr>
              <a:t>suppressed due to small numbers</a:t>
            </a:r>
          </a:p>
        </xdr:txBody>
      </xdr:sp>
      <xdr:sp macro="" textlink="">
        <xdr:nvSpPr>
          <xdr:cNvPr id="17" name="Rectangle 16"/>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a:solidFill>
                  <a:schemeClr val="tx1"/>
                </a:solidFill>
              </a:rPr>
              <a:t>#</a:t>
            </a:r>
          </a:p>
        </xdr:txBody>
      </xdr:sp>
      <xdr:sp macro="" textlink="">
        <xdr:nvSpPr>
          <xdr:cNvPr id="18" name="Rectangle 17"/>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a:t>
            </a:r>
            <a:r>
              <a:rPr lang="en-AU" sz="900" baseline="0">
                <a:solidFill>
                  <a:schemeClr val="tx1"/>
                </a:solidFill>
              </a:rPr>
              <a:t>esult not compared to NSW</a:t>
            </a:r>
            <a:endParaRPr lang="en-AU" sz="900">
              <a:solidFill>
                <a:schemeClr val="tx1"/>
              </a:solidFill>
            </a:endParaRPr>
          </a:p>
        </xdr:txBody>
      </xdr:sp>
    </xdr:grpSp>
    <xdr:clientData/>
  </xdr:twoCellAnchor>
  <xdr:twoCellAnchor>
    <xdr:from>
      <xdr:col>0</xdr:col>
      <xdr:colOff>0</xdr:colOff>
      <xdr:row>0</xdr:row>
      <xdr:rowOff>0</xdr:rowOff>
    </xdr:from>
    <xdr:to>
      <xdr:col>46</xdr:col>
      <xdr:colOff>0</xdr:colOff>
      <xdr:row>0</xdr:row>
      <xdr:rowOff>1076738</xdr:rowOff>
    </xdr:to>
    <xdr:grpSp>
      <xdr:nvGrpSpPr>
        <xdr:cNvPr id="13" name="Group 12"/>
        <xdr:cNvGrpSpPr/>
      </xdr:nvGrpSpPr>
      <xdr:grpSpPr>
        <a:xfrm>
          <a:off x="0" y="0"/>
          <a:ext cx="24874904" cy="1076738"/>
          <a:chOff x="1" y="0"/>
          <a:chExt cx="10834688" cy="1075763"/>
        </a:xfrm>
      </xdr:grpSpPr>
      <xdr:sp macro="" textlink="">
        <xdr:nvSpPr>
          <xdr:cNvPr id="14" name="TextBox 13"/>
          <xdr:cNvSpPr txBox="1"/>
        </xdr:nvSpPr>
        <xdr:spPr>
          <a:xfrm>
            <a:off x="1" y="0"/>
            <a:ext cx="10834688" cy="649941"/>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sp macro="" textlink="">
        <xdr:nvSpPr>
          <xdr:cNvPr id="15" name="TextBox 14"/>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Facility summary: percentage of patients who reported the indicated response option</a:t>
            </a:r>
          </a:p>
        </xdr:txBody>
      </xdr:sp>
    </xdr:grpSp>
    <xdr:clientData/>
  </xdr:twoCellAnchor>
  <xdr:twoCellAnchor>
    <xdr:from>
      <xdr:col>0</xdr:col>
      <xdr:colOff>142266</xdr:colOff>
      <xdr:row>0</xdr:row>
      <xdr:rowOff>163703</xdr:rowOff>
    </xdr:from>
    <xdr:to>
      <xdr:col>1</xdr:col>
      <xdr:colOff>65672</xdr:colOff>
      <xdr:row>0</xdr:row>
      <xdr:rowOff>496957</xdr:rowOff>
    </xdr:to>
    <xdr:sp macro="" textlink="">
      <xdr:nvSpPr>
        <xdr:cNvPr id="16" name="Freeform 6"/>
        <xdr:cNvSpPr>
          <a:spLocks noEditPoints="1"/>
        </xdr:cNvSpPr>
      </xdr:nvSpPr>
      <xdr:spPr bwMode="auto">
        <a:xfrm>
          <a:off x="142266" y="163703"/>
          <a:ext cx="336156" cy="333254"/>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37</xdr:col>
      <xdr:colOff>0</xdr:colOff>
      <xdr:row>1</xdr:row>
      <xdr:rowOff>3011</xdr:rowOff>
    </xdr:to>
    <xdr:grpSp>
      <xdr:nvGrpSpPr>
        <xdr:cNvPr id="11" name="Group 10"/>
        <xdr:cNvGrpSpPr/>
      </xdr:nvGrpSpPr>
      <xdr:grpSpPr>
        <a:xfrm>
          <a:off x="0" y="0"/>
          <a:ext cx="23539174" cy="1079750"/>
          <a:chOff x="1" y="0"/>
          <a:chExt cx="10834688" cy="1075763"/>
        </a:xfrm>
      </xdr:grpSpPr>
      <xdr:sp macro="" textlink="">
        <xdr:nvSpPr>
          <xdr:cNvPr id="12" name="TextBox 11"/>
          <xdr:cNvSpPr txBox="1"/>
        </xdr:nvSpPr>
        <xdr:spPr>
          <a:xfrm>
            <a:off x="1" y="0"/>
            <a:ext cx="10834688" cy="649941"/>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sp macro="" textlink="">
        <xdr:nvSpPr>
          <xdr:cNvPr id="13" name="TextBox 12"/>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Local health district summary: percentage of patients who reported the indicated response option</a:t>
            </a:r>
          </a:p>
        </xdr:txBody>
      </xdr:sp>
    </xdr:grpSp>
    <xdr:clientData/>
  </xdr:twoCellAnchor>
  <xdr:twoCellAnchor>
    <xdr:from>
      <xdr:col>0</xdr:col>
      <xdr:colOff>142266</xdr:colOff>
      <xdr:row>0</xdr:row>
      <xdr:rowOff>163703</xdr:rowOff>
    </xdr:from>
    <xdr:to>
      <xdr:col>1</xdr:col>
      <xdr:colOff>64654</xdr:colOff>
      <xdr:row>0</xdr:row>
      <xdr:rowOff>496957</xdr:rowOff>
    </xdr:to>
    <xdr:sp macro="" textlink="">
      <xdr:nvSpPr>
        <xdr:cNvPr id="14" name="Freeform 6"/>
        <xdr:cNvSpPr>
          <a:spLocks noEditPoints="1"/>
        </xdr:cNvSpPr>
      </xdr:nvSpPr>
      <xdr:spPr bwMode="auto">
        <a:xfrm>
          <a:off x="142266" y="163703"/>
          <a:ext cx="338024" cy="333254"/>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twoCellAnchor editAs="absolute">
    <xdr:from>
      <xdr:col>0</xdr:col>
      <xdr:colOff>405092</xdr:colOff>
      <xdr:row>1</xdr:row>
      <xdr:rowOff>354724</xdr:rowOff>
    </xdr:from>
    <xdr:to>
      <xdr:col>2</xdr:col>
      <xdr:colOff>2072700</xdr:colOff>
      <xdr:row>2</xdr:row>
      <xdr:rowOff>1406216</xdr:rowOff>
    </xdr:to>
    <xdr:grpSp>
      <xdr:nvGrpSpPr>
        <xdr:cNvPr id="24" name="Group 23"/>
        <xdr:cNvGrpSpPr/>
      </xdr:nvGrpSpPr>
      <xdr:grpSpPr>
        <a:xfrm>
          <a:off x="405092" y="1431463"/>
          <a:ext cx="3812804" cy="1407644"/>
          <a:chOff x="219219" y="790031"/>
          <a:chExt cx="3581816" cy="2024765"/>
        </a:xfrm>
      </xdr:grpSpPr>
      <xdr:sp macro="" textlink="">
        <xdr:nvSpPr>
          <xdr:cNvPr id="25" name="Rectangle 24"/>
          <xdr:cNvSpPr/>
        </xdr:nvSpPr>
        <xdr:spPr>
          <a:xfrm>
            <a:off x="219219" y="1339356"/>
            <a:ext cx="216000" cy="21600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less favourable than NSW</a:t>
            </a:r>
          </a:p>
        </xdr:txBody>
      </xdr:sp>
      <xdr:sp macro="" textlink="">
        <xdr:nvSpPr>
          <xdr:cNvPr id="26" name="Rectangle 25"/>
          <xdr:cNvSpPr/>
        </xdr:nvSpPr>
        <xdr:spPr>
          <a:xfrm>
            <a:off x="219219" y="1969076"/>
            <a:ext cx="216000" cy="2160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Significantly more favourable than NSW</a:t>
            </a:r>
          </a:p>
        </xdr:txBody>
      </xdr:sp>
      <xdr:sp macro="" textlink="">
        <xdr:nvSpPr>
          <xdr:cNvPr id="27" name="Rectangle 26"/>
          <xdr:cNvSpPr/>
        </xdr:nvSpPr>
        <xdr:spPr>
          <a:xfrm>
            <a:off x="219219" y="1654216"/>
            <a:ext cx="216000" cy="216000"/>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Not significantly different from</a:t>
            </a:r>
            <a:r>
              <a:rPr lang="en-AU" sz="900" baseline="0">
                <a:solidFill>
                  <a:schemeClr val="tx1"/>
                </a:solidFill>
              </a:rPr>
              <a:t> </a:t>
            </a:r>
            <a:r>
              <a:rPr lang="en-AU" sz="900">
                <a:solidFill>
                  <a:schemeClr val="tx1"/>
                </a:solidFill>
              </a:rPr>
              <a:t>NSW</a:t>
            </a:r>
          </a:p>
        </xdr:txBody>
      </xdr:sp>
      <xdr:sp macro="" textlink="">
        <xdr:nvSpPr>
          <xdr:cNvPr id="28" name="Rectangle 27"/>
          <xdr:cNvSpPr/>
        </xdr:nvSpPr>
        <xdr:spPr>
          <a:xfrm>
            <a:off x="219219" y="790031"/>
            <a:ext cx="3581816"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p>
          <a:p>
            <a:pPr algn="l">
              <a:spcAft>
                <a:spcPts val="600"/>
              </a:spcAft>
            </a:pPr>
            <a:r>
              <a:rPr lang="en-AU" sz="900" b="0">
                <a:solidFill>
                  <a:schemeClr val="tx1"/>
                </a:solidFill>
              </a:rPr>
              <a:t>Local health district result is:</a:t>
            </a:r>
          </a:p>
        </xdr:txBody>
      </xdr:sp>
      <xdr:sp macro="" textlink="">
        <xdr:nvSpPr>
          <xdr:cNvPr id="29" name="Rectangle 28"/>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a:t>
            </a:r>
            <a:r>
              <a:rPr lang="en-AU" sz="900" baseline="0">
                <a:solidFill>
                  <a:schemeClr val="tx1"/>
                </a:solidFill>
              </a:rPr>
              <a:t> </a:t>
            </a:r>
            <a:r>
              <a:rPr lang="en-AU" sz="900">
                <a:solidFill>
                  <a:schemeClr val="tx1"/>
                </a:solidFill>
              </a:rPr>
              <a:t>suppressed due to small numbers</a:t>
            </a:r>
          </a:p>
        </xdr:txBody>
      </xdr:sp>
      <xdr:sp macro="" textlink="">
        <xdr:nvSpPr>
          <xdr:cNvPr id="30" name="Rectangle 29"/>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i="1">
                <a:solidFill>
                  <a:schemeClr val="tx1"/>
                </a:solidFill>
              </a:rPr>
              <a:t>#</a:t>
            </a:r>
          </a:p>
        </xdr:txBody>
      </xdr:sp>
      <xdr:sp macro="" textlink="">
        <xdr:nvSpPr>
          <xdr:cNvPr id="31" name="Rectangle 30"/>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a:t>
            </a:r>
            <a:r>
              <a:rPr lang="en-AU" sz="900" baseline="0">
                <a:solidFill>
                  <a:schemeClr val="tx1"/>
                </a:solidFill>
              </a:rPr>
              <a:t>esult not compared to NSW</a:t>
            </a:r>
            <a:endParaRPr lang="en-AU" sz="900">
              <a:solidFill>
                <a:schemeClr val="tx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3</xdr:row>
      <xdr:rowOff>215828</xdr:rowOff>
    </xdr:from>
    <xdr:to>
      <xdr:col>1</xdr:col>
      <xdr:colOff>3660374</xdr:colOff>
      <xdr:row>3</xdr:row>
      <xdr:rowOff>1270371</xdr:rowOff>
    </xdr:to>
    <xdr:grpSp>
      <xdr:nvGrpSpPr>
        <xdr:cNvPr id="2" name="Group 1"/>
        <xdr:cNvGrpSpPr/>
      </xdr:nvGrpSpPr>
      <xdr:grpSpPr>
        <a:xfrm>
          <a:off x="443193" y="1594152"/>
          <a:ext cx="3631799" cy="1054543"/>
          <a:chOff x="219219" y="981249"/>
          <a:chExt cx="3610221" cy="1512171"/>
        </a:xfrm>
      </xdr:grpSpPr>
      <xdr:sp macro="" textlink="">
        <xdr:nvSpPr>
          <xdr:cNvPr id="3" name="Rectangle 2"/>
          <xdr:cNvSpPr/>
        </xdr:nvSpPr>
        <xdr:spPr>
          <a:xfrm>
            <a:off x="219219" y="1339356"/>
            <a:ext cx="216000" cy="21600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Decline of five percentage points or more in the 2017 result compared to 2016</a:t>
            </a:r>
          </a:p>
        </xdr:txBody>
      </xdr:sp>
      <xdr:sp macro="" textlink="">
        <xdr:nvSpPr>
          <xdr:cNvPr id="4" name="Rectangle 3"/>
          <xdr:cNvSpPr/>
        </xdr:nvSpPr>
        <xdr:spPr>
          <a:xfrm>
            <a:off x="219219" y="1964733"/>
            <a:ext cx="216000" cy="216000"/>
          </a:xfrm>
          <a:prstGeom prst="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Improvement of five percentage points or more in the 2017 result compared to 2016 </a:t>
            </a:r>
          </a:p>
        </xdr:txBody>
      </xdr:sp>
      <xdr:sp macro="" textlink="">
        <xdr:nvSpPr>
          <xdr:cNvPr id="5" name="Rectangle 4"/>
          <xdr:cNvSpPr/>
        </xdr:nvSpPr>
        <xdr:spPr>
          <a:xfrm>
            <a:off x="219219" y="1652045"/>
            <a:ext cx="216000" cy="216000"/>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Result for 2017 within five percentagte points of the 2016 result</a:t>
            </a:r>
          </a:p>
        </xdr:txBody>
      </xdr:sp>
      <xdr:sp macro="" textlink="">
        <xdr:nvSpPr>
          <xdr:cNvPr id="6" name="Rectangle 5"/>
          <xdr:cNvSpPr/>
        </xdr:nvSpPr>
        <xdr:spPr>
          <a:xfrm>
            <a:off x="247624" y="981249"/>
            <a:ext cx="3581816" cy="474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chemeClr val="tx1"/>
                </a:solidFill>
              </a:rPr>
              <a:t>Legend</a:t>
            </a:r>
            <a:endParaRPr lang="en-AU" sz="900" b="0">
              <a:solidFill>
                <a:schemeClr val="tx1"/>
              </a:solidFill>
            </a:endParaRPr>
          </a:p>
        </xdr:txBody>
      </xdr:sp>
      <xdr:sp macro="" textlink="">
        <xdr:nvSpPr>
          <xdr:cNvPr id="7" name="Rectangle 6"/>
          <xdr:cNvSpPr/>
        </xdr:nvSpPr>
        <xdr:spPr>
          <a:xfrm>
            <a:off x="219219" y="2277420"/>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chemeClr val="tx1"/>
                </a:solidFill>
              </a:rPr>
              <a:t>Data not available or result suppressed due to small numbers (&lt;30 respondents)</a:t>
            </a:r>
          </a:p>
        </xdr:txBody>
      </xdr:sp>
    </xdr:grpSp>
    <xdr:clientData/>
  </xdr:twoCellAnchor>
  <xdr:twoCellAnchor editAs="oneCell">
    <xdr:from>
      <xdr:col>0</xdr:col>
      <xdr:colOff>0</xdr:colOff>
      <xdr:row>0</xdr:row>
      <xdr:rowOff>0</xdr:rowOff>
    </xdr:from>
    <xdr:to>
      <xdr:col>56</xdr:col>
      <xdr:colOff>0</xdr:colOff>
      <xdr:row>1</xdr:row>
      <xdr:rowOff>557193</xdr:rowOff>
    </xdr:to>
    <xdr:grpSp>
      <xdr:nvGrpSpPr>
        <xdr:cNvPr id="8" name="Group 7"/>
        <xdr:cNvGrpSpPr/>
      </xdr:nvGrpSpPr>
      <xdr:grpSpPr>
        <a:xfrm>
          <a:off x="0" y="0"/>
          <a:ext cx="21840265" cy="1072664"/>
          <a:chOff x="1" y="0"/>
          <a:chExt cx="10834688" cy="1075763"/>
        </a:xfrm>
      </xdr:grpSpPr>
      <xdr:sp macro="" textlink="">
        <xdr:nvSpPr>
          <xdr:cNvPr id="9" name="TextBox 8"/>
          <xdr:cNvSpPr txBox="1"/>
        </xdr:nvSpPr>
        <xdr:spPr>
          <a:xfrm>
            <a:off x="1" y="0"/>
            <a:ext cx="10834688" cy="649941"/>
          </a:xfrm>
          <a:prstGeom prst="rect">
            <a:avLst/>
          </a:prstGeom>
          <a:solidFill>
            <a:srgbClr val="6F3570"/>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400" b="0" i="0" u="none" strike="noStrike" kern="0" cap="none" spc="0" normalizeH="0" baseline="0" noProof="0">
                <a:ln>
                  <a:noFill/>
                </a:ln>
                <a:solidFill>
                  <a:srgbClr val="FFFFFF"/>
                </a:solidFill>
                <a:effectLst/>
                <a:uLnTx/>
                <a:uFillTx/>
                <a:latin typeface="+mn-lt"/>
                <a:ea typeface="+mn-ea"/>
                <a:cs typeface="+mn-cs"/>
              </a:rPr>
              <a:t>Results from the 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rgbClr val="FFFFFF"/>
                </a:solidFill>
                <a:effectLst/>
                <a:uLnTx/>
                <a:uFillTx/>
                <a:latin typeface="+mn-lt"/>
                <a:ea typeface="+mn-ea"/>
                <a:cs typeface="+mn-cs"/>
              </a:rPr>
              <a:t>Supplementary data tables</a:t>
            </a:r>
          </a:p>
        </xdr:txBody>
      </xdr:sp>
      <xdr:sp macro="" textlink="">
        <xdr:nvSpPr>
          <xdr:cNvPr id="10" name="TextBox 9"/>
          <xdr:cNvSpPr txBox="1"/>
        </xdr:nvSpPr>
        <xdr:spPr>
          <a:xfrm>
            <a:off x="1" y="649940"/>
            <a:ext cx="10834688" cy="425823"/>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400" b="0">
                <a:solidFill>
                  <a:schemeClr val="bg1"/>
                </a:solidFill>
              </a:rPr>
              <a:t>Comparison to the 2016 survey: percentage point difference between 2017 and 2016 results at state, LHD</a:t>
            </a:r>
            <a:r>
              <a:rPr lang="en-AU" sz="1400" b="0" baseline="0">
                <a:solidFill>
                  <a:schemeClr val="bg1"/>
                </a:solidFill>
              </a:rPr>
              <a:t> </a:t>
            </a:r>
            <a:r>
              <a:rPr lang="en-AU" sz="1400" b="0">
                <a:solidFill>
                  <a:schemeClr val="bg1"/>
                </a:solidFill>
              </a:rPr>
              <a:t>and facility level</a:t>
            </a:r>
          </a:p>
        </xdr:txBody>
      </xdr:sp>
    </xdr:grpSp>
    <xdr:clientData/>
  </xdr:twoCellAnchor>
  <xdr:twoCellAnchor>
    <xdr:from>
      <xdr:col>0</xdr:col>
      <xdr:colOff>142266</xdr:colOff>
      <xdr:row>0</xdr:row>
      <xdr:rowOff>163703</xdr:rowOff>
    </xdr:from>
    <xdr:to>
      <xdr:col>1</xdr:col>
      <xdr:colOff>64654</xdr:colOff>
      <xdr:row>0</xdr:row>
      <xdr:rowOff>496957</xdr:rowOff>
    </xdr:to>
    <xdr:sp macro="" textlink="">
      <xdr:nvSpPr>
        <xdr:cNvPr id="11" name="Freeform 6"/>
        <xdr:cNvSpPr>
          <a:spLocks noEditPoints="1"/>
        </xdr:cNvSpPr>
      </xdr:nvSpPr>
      <xdr:spPr bwMode="auto">
        <a:xfrm>
          <a:off x="142266" y="163703"/>
          <a:ext cx="331963" cy="333254"/>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tables/table1.xml><?xml version="1.0" encoding="utf-8"?>
<table xmlns="http://schemas.openxmlformats.org/spreadsheetml/2006/main" id="6" name="Table6" displayName="Table6" ref="A4:F79" totalsRowShown="0" headerRowDxfId="243" dataDxfId="242">
  <autoFilter ref="A4:F79"/>
  <tableColumns count="6">
    <tableColumn id="1" name="Level" dataDxfId="241"/>
    <tableColumn id="2" name="Name" dataDxfId="240"/>
    <tableColumn id="6" name="Survey responses" dataDxfId="239"/>
    <tableColumn id="7" name="Response rate" dataDxfId="238" dataCellStyle="Percent"/>
    <tableColumn id="9" name="Survey responses " dataDxfId="237"/>
    <tableColumn id="10" name="Response rate " dataDxfId="236" dataCellStyle="Percent"/>
  </tableColumns>
  <tableStyleInfo name="BHI_table" showFirstColumn="0" showLastColumn="0" showRowStripes="1" showColumnStripes="0"/>
</table>
</file>

<file path=xl/tables/table2.xml><?xml version="1.0" encoding="utf-8"?>
<table xmlns="http://schemas.openxmlformats.org/spreadsheetml/2006/main" id="1" name="Table62" displayName="Table62" ref="A5:Y45" totalsRowShown="0" headerRowDxfId="235" dataDxfId="234">
  <autoFilter ref="A5:Y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 " dataDxfId="233"/>
    <tableColumn id="2" name="Aged 75+" dataDxfId="232"/>
    <tableColumn id="6" name="Female" dataDxfId="231"/>
    <tableColumn id="7" name="Aboriginal" dataDxfId="230"/>
    <tableColumn id="9" name="Born in Australia" dataDxfId="229"/>
    <tableColumn id="10" name="Language other than English spoken at home" dataDxfId="228"/>
    <tableColumn id="3" name="Reside in/near major cities" dataDxfId="227"/>
    <tableColumn id="4" name="Outer regional, remote or very remote" dataDxfId="226"/>
    <tableColumn id="5" name="Attended clinic for cancer" dataDxfId="225"/>
    <tableColumn id="8" name="Had treatment during visit (not follow up visit)" dataDxfId="224"/>
    <tableColumn id="11" name="Had worries or fears about treatment/ condition" dataDxfId="223"/>
    <tableColumn id="12" name="Breast" dataDxfId="222"/>
    <tableColumn id="13" name="Blood (lymphoma, leukaemia, marrow, lymph nodes etc.)" dataDxfId="221"/>
    <tableColumn id="14" name="Prostate" dataDxfId="220"/>
    <tableColumn id="15" name="Bowel (colon, rectal, anus)" dataDxfId="219"/>
    <tableColumn id="16" name="Lung" dataDxfId="218"/>
    <tableColumn id="17" name="Skin/melanoma" dataDxfId="217"/>
    <tableColumn id="18" name="Other (bone, mesothelioma, thyroid etc.)" dataDxfId="216"/>
    <tableColumn id="19" name="Gynaecological (e.g. ovarian, endometrial, cervica" dataDxfId="215"/>
    <tableColumn id="20" name="Head and neck" dataDxfId="214"/>
    <tableColumn id="21" name="Brain or spinal column" dataDxfId="213"/>
    <tableColumn id="22" name="Upper gastrointestinal (oesophagus, stomach, liver" dataDxfId="212"/>
    <tableColumn id="23" name="Consultation, tests or treatment" dataDxfId="211"/>
    <tableColumn id="24" name="Medication" dataDxfId="210"/>
    <tableColumn id="25" name="other reasons (e.g. travel, petrol, parking..)" dataDxfId="209"/>
  </tableColumns>
  <tableStyleInfo name="BHI_table" showFirstColumn="0" showLastColumn="0" showRowStripes="1" showColumnStripes="0"/>
</table>
</file>

<file path=xl/tables/table3.xml><?xml version="1.0" encoding="utf-8"?>
<table xmlns="http://schemas.openxmlformats.org/spreadsheetml/2006/main" id="4" name="Table4" displayName="Table4" ref="A4:CG57" totalsRowShown="0" headerRowDxfId="204" dataDxfId="203">
  <autoFilter ref="A4:CG57"/>
  <sortState ref="A5:CG57">
    <sortCondition ref="A4:A57"/>
  </sortState>
  <tableColumns count="85">
    <tableColumn id="66" name="Q" dataDxfId="202"/>
    <tableColumn id="85" name="Aspect of care" dataDxfId="201" dataCellStyle="Comma"/>
    <tableColumn id="1" name="Question Text" dataDxfId="200"/>
    <tableColumn id="2" name="Response" dataDxfId="199"/>
    <tableColumn id="3" name="NSW" dataDxfId="198"/>
    <tableColumn id="4" name="Minimum" dataDxfId="197">
      <calculatedColumnFormula>MIN(Table4[[#This Row],[Gosford]:[Westmead]])</calculatedColumnFormula>
    </tableColumn>
    <tableColumn id="5" name="Maximum" dataDxfId="196">
      <calculatedColumnFormula>MAX(Table4[[#This Row],[Gosford]:[Westmead]])</calculatedColumnFormula>
    </tableColumn>
    <tableColumn id="6" name="Gosford" dataDxfId="195"/>
    <tableColumn id="7" name="Wyong" dataDxfId="194"/>
    <tableColumn id="8" name="Armidale" dataDxfId="193"/>
    <tableColumn id="9" name="Calvary Mater" dataDxfId="192"/>
    <tableColumn id="10" name="John Hunter" dataDxfId="191"/>
    <tableColumn id="11" name="Manning" dataDxfId="190"/>
    <tableColumn id="12" name="Tamworth" dataDxfId="189"/>
    <tableColumn id="13" name="Milton Ulladulla" dataDxfId="188"/>
    <tableColumn id="14" name="Shoalhaven" dataDxfId="187"/>
    <tableColumn id="15" name="Wollongong" dataDxfId="186"/>
    <tableColumn id="16" name="Coffs Harbour" dataDxfId="185"/>
    <tableColumn id="17" name="Port Macquarie" dataDxfId="184"/>
    <tableColumn id="18" name="Griffith" dataDxfId="183"/>
    <tableColumn id="19" name="Nepean" dataDxfId="182"/>
    <tableColumn id="20" name="Grafton" dataDxfId="181"/>
    <tableColumn id="21" name="Lismore" dataDxfId="180"/>
    <tableColumn id="22" name="The Tweed" dataDxfId="179"/>
    <tableColumn id="23" name="Manly" dataDxfId="178"/>
    <tableColumn id="24" name="Royal North Shore" dataDxfId="177"/>
    <tableColumn id="25" name="Sydney Adventist" dataDxfId="176"/>
    <tableColumn id="26" name="Prince of Wales" dataDxfId="175"/>
    <tableColumn id="27" name="Royal Hospital for Women" dataDxfId="174"/>
    <tableColumn id="28" name="St George" dataDxfId="173"/>
    <tableColumn id="29" name="Sutherland" dataDxfId="172"/>
    <tableColumn id="30" name="Bankstown-Lidcombe" dataDxfId="171"/>
    <tableColumn id="31" name="Campbelltown" dataDxfId="170"/>
    <tableColumn id="32" name="Liverpool" dataDxfId="169"/>
    <tableColumn id="33" name="Bega Valley" dataDxfId="168"/>
    <tableColumn id="34" name="Bourke Street" dataDxfId="167"/>
    <tableColumn id="35" name="Eurobodalla" dataDxfId="166"/>
    <tableColumn id="36" name="St Vincent's" dataDxfId="165"/>
    <tableColumn id="37" name="Concord" dataDxfId="164"/>
    <tableColumn id="38" name="Royal Prince Alfred" dataDxfId="163"/>
    <tableColumn id="39" name="Chris O'Brien" dataDxfId="162"/>
    <tableColumn id="40" name="Bathurst" dataDxfId="161"/>
    <tableColumn id="41" name="Dubbo" dataDxfId="160"/>
    <tableColumn id="42" name="Orange" dataDxfId="159"/>
    <tableColumn id="43" name="Blacktown" dataDxfId="158"/>
    <tableColumn id="44" name="Westmead" dataDxfId="157"/>
    <tableColumn id="45" name="Gosford Hospital2" dataDxfId="156"/>
    <tableColumn id="46" name="Wyong Hospital3" dataDxfId="155"/>
    <tableColumn id="47" name="Armidale Hospital4" dataDxfId="154"/>
    <tableColumn id="48" name="Calvary Mater Newcastle5" dataDxfId="153"/>
    <tableColumn id="49" name="John Hunter Hospital6" dataDxfId="152"/>
    <tableColumn id="50" name="Manning Hospital7" dataDxfId="151"/>
    <tableColumn id="51" name="Tamworth Hospital8" dataDxfId="150"/>
    <tableColumn id="52" name="Milton Ulladulla Hospital9" dataDxfId="149"/>
    <tableColumn id="53" name="Shoalhaven District Memorial Hospital10" dataDxfId="148"/>
    <tableColumn id="54" name="Wollongong Hospital11" dataDxfId="147"/>
    <tableColumn id="55" name="Coffs Harbour Health Campus12" dataDxfId="146"/>
    <tableColumn id="56" name="Port Macquarie Base Hospital13" dataDxfId="145"/>
    <tableColumn id="57" name="Griffith Base Hospital14" dataDxfId="144"/>
    <tableColumn id="58" name="Nepean Hospital15" dataDxfId="143"/>
    <tableColumn id="59" name="Grafton Base Hospital16" dataDxfId="142"/>
    <tableColumn id="60" name="Lismore Base Hospital17" dataDxfId="141"/>
    <tableColumn id="61" name="The Tweed Hospital18" dataDxfId="140"/>
    <tableColumn id="62" name="Manly Hospital19" dataDxfId="139"/>
    <tableColumn id="63" name="Royal North Shore Hospital20" dataDxfId="138"/>
    <tableColumn id="64" name="Sydney Adventist Private Hospital21" dataDxfId="137"/>
    <tableColumn id="65" name="Prince of Wales Hospital22" dataDxfId="136"/>
    <tableColumn id="67" name="Royal Hospital for Women23" dataDxfId="135"/>
    <tableColumn id="68" name="St George Hospital24" dataDxfId="134"/>
    <tableColumn id="69" name="Sutherland Hospital25" dataDxfId="133"/>
    <tableColumn id="70" name="Bankstown-Lidcombe Hospital26" dataDxfId="132"/>
    <tableColumn id="71" name="Campbelltown Hospital27" dataDxfId="131"/>
    <tableColumn id="72" name="Liverpool Hospital28" dataDxfId="130"/>
    <tableColumn id="73" name="Bega Valley Community Health29" dataDxfId="129"/>
    <tableColumn id="74" name="Bourke Street Health Service30" dataDxfId="128"/>
    <tableColumn id="75" name="Eurobodalla Community Health31" dataDxfId="127"/>
    <tableColumn id="76" name="St Vincent's Hospital Sydney32" dataDxfId="126"/>
    <tableColumn id="77" name="Concord Repatriation General Hospital33" dataDxfId="125"/>
    <tableColumn id="78" name="Royal Prince Alfred Hospital34" dataDxfId="124"/>
    <tableColumn id="79" name="Chris O'Brien Lifehouse35" dataDxfId="123"/>
    <tableColumn id="80" name="Bathurst Health Service36" dataDxfId="122"/>
    <tableColumn id="81" name="Dubbo Base Hospital37" dataDxfId="121"/>
    <tableColumn id="82" name="Orange Health Service38" dataDxfId="120"/>
    <tableColumn id="83" name="Blacktown Hospital39" dataDxfId="119"/>
    <tableColumn id="84" name="Westmead Hospital40" dataDxfId="118"/>
  </tableColumns>
  <tableStyleInfo name="BHI_table" showFirstColumn="0" showLastColumn="0" showRowStripes="1" showColumnStripes="0"/>
</table>
</file>

<file path=xl/tables/table4.xml><?xml version="1.0" encoding="utf-8"?>
<table xmlns="http://schemas.openxmlformats.org/spreadsheetml/2006/main" id="2" name="Table43" displayName="Table43" ref="A3:AK56" totalsRowShown="0" headerRowDxfId="105" dataDxfId="104">
  <autoFilter ref="A3:AK56"/>
  <sortState ref="A4:AK56">
    <sortCondition sortBy="cellColor" ref="P3:P56" dxfId="103"/>
  </sortState>
  <tableColumns count="37">
    <tableColumn id="66" name="Q" dataDxfId="102"/>
    <tableColumn id="4" name="Aspect of care" dataDxfId="101" dataCellStyle="Comma"/>
    <tableColumn id="1" name="Question Text" dataDxfId="100"/>
    <tableColumn id="2" name="Response" dataDxfId="99"/>
    <tableColumn id="3" name="NSW" dataDxfId="98"/>
    <tableColumn id="6" name="Central Coast " dataDxfId="97"/>
    <tableColumn id="7" name="Hunter New England " dataDxfId="96"/>
    <tableColumn id="8" name="Illawarra Shoalhaven " dataDxfId="95"/>
    <tableColumn id="9" name="Mid North Coast " dataDxfId="94"/>
    <tableColumn id="10" name="Murrumbidgee " dataDxfId="93"/>
    <tableColumn id="11" name="Nepean Blue Mountains " dataDxfId="92"/>
    <tableColumn id="12" name="Northern NSW " dataDxfId="91"/>
    <tableColumn id="13" name="Northern Sydney " dataDxfId="90"/>
    <tableColumn id="14" name="South Eastern Sydney " dataDxfId="89"/>
    <tableColumn id="15" name="South Western Sydney " dataDxfId="88"/>
    <tableColumn id="16" name="Southern NSW " dataDxfId="87"/>
    <tableColumn id="17" name="St Vincent's Health Network" dataDxfId="86"/>
    <tableColumn id="18" name="Sydney " dataDxfId="85"/>
    <tableColumn id="45" name="Western NSW " dataDxfId="84"/>
    <tableColumn id="46" name="Western Sydney " dataDxfId="83"/>
    <tableColumn id="47" name="Central Coast 2" dataDxfId="82"/>
    <tableColumn id="48" name="Hunter New England 3" dataDxfId="81"/>
    <tableColumn id="49" name="Illawarra Shoalhaven 4" dataDxfId="80"/>
    <tableColumn id="50" name="Mid North Coast 5" dataDxfId="79"/>
    <tableColumn id="51" name="Murrumbidgee 6" dataDxfId="78"/>
    <tableColumn id="52" name="Nepean Blue Mountains 7" dataDxfId="77"/>
    <tableColumn id="53" name="Northern NSW 8" dataDxfId="76"/>
    <tableColumn id="54" name="Northern Sydney 9" dataDxfId="75"/>
    <tableColumn id="55" name="South Eastern Sydney 10" dataDxfId="74"/>
    <tableColumn id="56" name="South Western Sydney 11" dataDxfId="73"/>
    <tableColumn id="57" name="Southern NSW 12" dataDxfId="72"/>
    <tableColumn id="85" name="St Vincent's Health Network13" dataDxfId="71"/>
    <tableColumn id="86" name="Sydney 14" dataDxfId="70"/>
    <tableColumn id="87" name="Western NSW 15" dataDxfId="69"/>
    <tableColumn id="88" name="Western Sydney 16" dataDxfId="68"/>
    <tableColumn id="5" name="Base population (who answered the survey question)" dataDxfId="67"/>
    <tableColumn id="89" name="Number of respondents NSW" dataDxfId="66"/>
  </tableColumns>
  <tableStyleInfo name="BHI_table" showFirstColumn="0" showLastColumn="0" showRowStripes="1" showColumnStripes="0"/>
</table>
</file>

<file path=xl/tables/table5.xml><?xml version="1.0" encoding="utf-8"?>
<table xmlns="http://schemas.openxmlformats.org/spreadsheetml/2006/main" id="3" name="Table434" displayName="Table434" ref="A4:BD48" totalsRowShown="0" headerRowDxfId="57" dataDxfId="56">
  <autoFilter ref="A4:BD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sortState ref="A5:AT58">
    <sortCondition ref="A5:A59"/>
  </sortState>
  <tableColumns count="56">
    <tableColumn id="66" name="Q" dataDxfId="55"/>
    <tableColumn id="1" name="Question Text" dataDxfId="54"/>
    <tableColumn id="2" name="Response" dataDxfId="53"/>
    <tableColumn id="3" name="NSW" dataDxfId="52" dataCellStyle="Comma"/>
    <tableColumn id="6" name="Central Coast" dataDxfId="51"/>
    <tableColumn id="7" name="Hunter New England" dataDxfId="50"/>
    <tableColumn id="8" name="Illawarra Shoalhaven" dataDxfId="49"/>
    <tableColumn id="9" name="Mid North Coast" dataDxfId="48"/>
    <tableColumn id="10" name="Murrumbidgee" dataDxfId="47"/>
    <tableColumn id="11" name="Nepean Blue Mountains" dataDxfId="46"/>
    <tableColumn id="12" name="Northern NSW" dataDxfId="45"/>
    <tableColumn id="13" name="Northern Sydney" dataDxfId="44"/>
    <tableColumn id="14" name="Northern Sydney LHD - Private" dataDxfId="43"/>
    <tableColumn id="15" name="South Eastern Sydney" dataDxfId="42"/>
    <tableColumn id="16" name="South Western Sydney" dataDxfId="41"/>
    <tableColumn id="17" name="Southern NSW" dataDxfId="40"/>
    <tableColumn id="18" name="St Vincent's Health Network" dataDxfId="39"/>
    <tableColumn id="45" name="Sydney" dataDxfId="38"/>
    <tableColumn id="46" name="Sydney LHD - Private" dataDxfId="37"/>
    <tableColumn id="90" name="Western NSW" dataDxfId="36"/>
    <tableColumn id="91" name="Western Sydney" dataDxfId="35"/>
    <tableColumn id="92" name="Gosford Hospital" dataDxfId="34"/>
    <tableColumn id="93" name="Wyong Hospital" dataDxfId="33"/>
    <tableColumn id="94" name="Armidale Hospital" dataDxfId="32"/>
    <tableColumn id="95" name="Calvary Mater Newcastle" dataDxfId="31"/>
    <tableColumn id="96" name="John Hunter Hospital" dataDxfId="30"/>
    <tableColumn id="97" name="Manning Hospital" dataDxfId="29"/>
    <tableColumn id="98" name="Tamworth Hospital" dataDxfId="28"/>
    <tableColumn id="99" name="Shoalhaven District Memorial Hospital" dataDxfId="27"/>
    <tableColumn id="100" name="Wollongong Hospital" dataDxfId="26"/>
    <tableColumn id="101" name="Coffs Harbour Health Campus" dataDxfId="25"/>
    <tableColumn id="102" name="Port Macquarie Base Hospital" dataDxfId="24"/>
    <tableColumn id="103" name="Nepean Hospital" dataDxfId="23"/>
    <tableColumn id="104" name="Grafton Base Hospital" dataDxfId="22"/>
    <tableColumn id="105" name="Lismore Base Hospital" dataDxfId="21"/>
    <tableColumn id="106" name="The Tweed Hospital" dataDxfId="20"/>
    <tableColumn id="107" name="Manly Hospital" dataDxfId="19"/>
    <tableColumn id="108" name="Royal North Shore Hospital" dataDxfId="18"/>
    <tableColumn id="109" name="Sydney Adventist Hospital (private)" dataDxfId="17"/>
    <tableColumn id="110" name="Prince of Wales Hospital" dataDxfId="16"/>
    <tableColumn id="111" name="Royal Hospital for Women" dataDxfId="15"/>
    <tableColumn id="112" name="Bankstown-Lidcombe Hospital" dataDxfId="14"/>
    <tableColumn id="113" name="Campbelltown Hospital" dataDxfId="13"/>
    <tableColumn id="114" name="Liverpool Hospital" dataDxfId="12"/>
    <tableColumn id="115" name="Bega Valley Community Health" dataDxfId="11"/>
    <tableColumn id="116" name="Bourke Street Health Service" dataDxfId="10"/>
    <tableColumn id="117" name="Eurobodalla Community Health" dataDxfId="9"/>
    <tableColumn id="118" name="St Vincent's Hospital Sydney" dataDxfId="8"/>
    <tableColumn id="119" name="Concord Repatriation General Hospital" dataDxfId="7"/>
    <tableColumn id="120" name="Royal Prince Alfred Hospital" dataDxfId="6"/>
    <tableColumn id="121" name="Chris O'Brien Lifehouse (private)" dataDxfId="5"/>
    <tableColumn id="122" name="Bathurst Health Service" dataDxfId="4"/>
    <tableColumn id="123" name="Dubbo Base Hospital" dataDxfId="3"/>
    <tableColumn id="124" name="Orange Health Service" dataDxfId="2"/>
    <tableColumn id="125" name="Blacktown Hospital" dataDxfId="1"/>
    <tableColumn id="126" name="Westmead Hospital" dataDxfId="0"/>
  </tableColumns>
  <tableStyleInfo name="BHI_table" showFirstColumn="0" showLastColumn="0" showRowStripes="1" showColumnStripes="0"/>
</table>
</file>

<file path=xl/theme/theme1.xml><?xml version="1.0" encoding="utf-8"?>
<a:theme xmlns:a="http://schemas.openxmlformats.org/drawingml/2006/main" name="Office Theme">
  <a:themeElements>
    <a:clrScheme name="BHI">
      <a:dk1>
        <a:srgbClr val="4D4D4F"/>
      </a:dk1>
      <a:lt1>
        <a:srgbClr val="FFFFFF"/>
      </a:lt1>
      <a:dk2>
        <a:srgbClr val="666666"/>
      </a:dk2>
      <a:lt2>
        <a:srgbClr val="CCCCCC"/>
      </a:lt2>
      <a:accent1>
        <a:srgbClr val="DD4411"/>
      </a:accent1>
      <a:accent2>
        <a:srgbClr val="6F3570"/>
      </a:accent2>
      <a:accent3>
        <a:srgbClr val="66AA44"/>
      </a:accent3>
      <a:accent4>
        <a:srgbClr val="FF9900"/>
      </a:accent4>
      <a:accent5>
        <a:srgbClr val="FF0000"/>
      </a:accent5>
      <a:accent6>
        <a:srgbClr val="2074B8"/>
      </a:accent6>
      <a:hlink>
        <a:srgbClr val="75787B"/>
      </a:hlink>
      <a:folHlink>
        <a:srgbClr val="77888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4"/>
  <sheetViews>
    <sheetView showGridLines="0" zoomScaleNormal="100" zoomScaleSheetLayoutView="85" zoomScalePageLayoutView="85" workbookViewId="0">
      <selection activeCell="E25" sqref="E25"/>
    </sheetView>
  </sheetViews>
  <sheetFormatPr defaultColWidth="0" defaultRowHeight="14.25" zeroHeight="1" x14ac:dyDescent="0.2"/>
  <cols>
    <col min="1" max="1" width="3.625" style="6" customWidth="1"/>
    <col min="2" max="2" width="86.625" style="1" customWidth="1"/>
    <col min="3" max="3" width="3.625" style="1" customWidth="1"/>
    <col min="4" max="4" width="86.625" style="7" customWidth="1"/>
    <col min="5" max="5" width="3.625" style="1" customWidth="1"/>
    <col min="6" max="16384" width="9" hidden="1"/>
  </cols>
  <sheetData>
    <row r="1" spans="1:5" ht="52.5" customHeight="1" x14ac:dyDescent="0.2">
      <c r="A1" s="8"/>
      <c r="B1" s="9"/>
      <c r="C1" s="9"/>
      <c r="D1" s="10"/>
      <c r="E1" s="10"/>
    </row>
    <row r="2" spans="1:5" ht="38.25" customHeight="1" x14ac:dyDescent="0.2">
      <c r="A2" s="11" t="s">
        <v>0</v>
      </c>
      <c r="B2" s="12"/>
      <c r="C2" s="12"/>
      <c r="D2" s="11"/>
      <c r="E2" s="11"/>
    </row>
    <row r="3" spans="1:5" x14ac:dyDescent="0.2"/>
    <row r="4" spans="1:5" x14ac:dyDescent="0.2"/>
    <row r="5" spans="1:5" x14ac:dyDescent="0.2"/>
    <row r="6" spans="1:5" x14ac:dyDescent="0.2"/>
    <row r="7" spans="1:5" x14ac:dyDescent="0.2"/>
    <row r="8" spans="1:5" x14ac:dyDescent="0.2"/>
    <row r="9" spans="1:5" x14ac:dyDescent="0.2"/>
    <row r="10" spans="1:5" x14ac:dyDescent="0.2"/>
    <row r="11" spans="1:5" x14ac:dyDescent="0.2"/>
    <row r="12" spans="1:5" x14ac:dyDescent="0.2"/>
    <row r="13" spans="1:5" x14ac:dyDescent="0.2"/>
    <row r="14" spans="1:5" x14ac:dyDescent="0.2"/>
    <row r="15" spans="1:5" x14ac:dyDescent="0.2"/>
    <row r="16" spans="1:5"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ht="70.5" customHeight="1" x14ac:dyDescent="0.2"/>
  </sheetData>
  <sheetProtection selectLockedCells="1"/>
  <printOptions horizontalCentered="1"/>
  <pageMargins left="0" right="0" top="0" bottom="0" header="0" footer="0"/>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87"/>
  <sheetViews>
    <sheetView showGridLines="0" zoomScale="85" zoomScaleNormal="85" zoomScaleSheetLayoutView="85" zoomScalePageLayoutView="85" workbookViewId="0">
      <pane ySplit="4" topLeftCell="A41" activePane="bottomLeft" state="frozen"/>
      <selection activeCell="B60" sqref="B60"/>
      <selection pane="bottomLeft" activeCell="B60" sqref="B60"/>
    </sheetView>
  </sheetViews>
  <sheetFormatPr defaultColWidth="0" defaultRowHeight="21" customHeight="1" x14ac:dyDescent="0.2"/>
  <cols>
    <col min="1" max="1" width="16.375" style="22" customWidth="1"/>
    <col min="2" max="2" width="41.125" style="22" bestFit="1" customWidth="1"/>
    <col min="3" max="6" width="17.75" style="27" customWidth="1"/>
    <col min="7" max="16384" width="9" style="22" hidden="1"/>
  </cols>
  <sheetData>
    <row r="1" spans="1:6" s="32" customFormat="1" ht="84.75" customHeight="1" x14ac:dyDescent="0.2">
      <c r="A1" s="30"/>
      <c r="B1" s="31"/>
      <c r="C1" s="137"/>
      <c r="D1" s="137"/>
      <c r="E1" s="137"/>
      <c r="F1" s="137"/>
    </row>
    <row r="2" spans="1:6" s="1" customFormat="1" ht="26.25" customHeight="1" x14ac:dyDescent="0.2">
      <c r="A2" s="6"/>
      <c r="B2" s="19"/>
      <c r="C2" s="20"/>
      <c r="D2" s="21"/>
      <c r="E2" s="21"/>
      <c r="F2" s="21"/>
    </row>
    <row r="3" spans="1:6" ht="22.5" customHeight="1" x14ac:dyDescent="0.2">
      <c r="A3" s="22" t="s">
        <v>0</v>
      </c>
      <c r="C3" s="138">
        <v>2017</v>
      </c>
      <c r="D3" s="139"/>
      <c r="E3" s="138">
        <v>2016</v>
      </c>
      <c r="F3" s="139"/>
    </row>
    <row r="4" spans="1:6" s="36" customFormat="1" ht="22.5" customHeight="1" x14ac:dyDescent="0.2">
      <c r="A4" s="35" t="s">
        <v>349</v>
      </c>
      <c r="B4" s="36" t="s">
        <v>59</v>
      </c>
      <c r="C4" s="37" t="s">
        <v>58</v>
      </c>
      <c r="D4" s="38" t="s">
        <v>57</v>
      </c>
      <c r="E4" s="37" t="s">
        <v>111</v>
      </c>
      <c r="F4" s="38" t="s">
        <v>112</v>
      </c>
    </row>
    <row r="5" spans="1:6" ht="21" customHeight="1" x14ac:dyDescent="0.2">
      <c r="A5" s="23" t="s">
        <v>110</v>
      </c>
      <c r="B5" s="24" t="s">
        <v>55</v>
      </c>
      <c r="C5" s="33">
        <v>11301</v>
      </c>
      <c r="D5" s="28">
        <v>0.49276183831865406</v>
      </c>
      <c r="E5" s="33">
        <v>12024</v>
      </c>
      <c r="F5" s="28">
        <v>0.56000000000000005</v>
      </c>
    </row>
    <row r="6" spans="1:6" ht="21" customHeight="1" x14ac:dyDescent="0.2">
      <c r="A6" s="25" t="s">
        <v>56</v>
      </c>
      <c r="B6" s="22" t="s">
        <v>94</v>
      </c>
      <c r="C6" s="34">
        <v>701</v>
      </c>
      <c r="D6" s="29">
        <v>0.53881629515757101</v>
      </c>
      <c r="E6" s="34">
        <v>807</v>
      </c>
      <c r="F6" s="29">
        <v>0.61099999999999999</v>
      </c>
    </row>
    <row r="7" spans="1:6" ht="21" customHeight="1" x14ac:dyDescent="0.2">
      <c r="A7" s="25" t="s">
        <v>56</v>
      </c>
      <c r="B7" s="22" t="s">
        <v>107</v>
      </c>
      <c r="C7" s="34">
        <v>17</v>
      </c>
      <c r="D7" s="29">
        <v>0.320754716981132</v>
      </c>
      <c r="E7" s="34">
        <v>18</v>
      </c>
      <c r="F7" s="29">
        <v>0.46200000000000002</v>
      </c>
    </row>
    <row r="8" spans="1:6" ht="21" customHeight="1" x14ac:dyDescent="0.2">
      <c r="A8" s="25" t="s">
        <v>56</v>
      </c>
      <c r="B8" s="22" t="s">
        <v>102</v>
      </c>
      <c r="C8" s="34">
        <v>1237</v>
      </c>
      <c r="D8" s="29">
        <v>0.53364969801553097</v>
      </c>
      <c r="E8" s="34">
        <v>1328</v>
      </c>
      <c r="F8" s="29">
        <v>0.58199999999999996</v>
      </c>
    </row>
    <row r="9" spans="1:6" ht="21" customHeight="1" x14ac:dyDescent="0.2">
      <c r="A9" s="25" t="s">
        <v>56</v>
      </c>
      <c r="B9" s="22" t="s">
        <v>106</v>
      </c>
      <c r="C9" s="34">
        <v>974</v>
      </c>
      <c r="D9" s="29">
        <v>0.58887545344619097</v>
      </c>
      <c r="E9" s="34">
        <v>1016</v>
      </c>
      <c r="F9" s="29">
        <v>0.63900000000000001</v>
      </c>
    </row>
    <row r="10" spans="1:6" ht="21" customHeight="1" x14ac:dyDescent="0.2">
      <c r="A10" s="25" t="s">
        <v>56</v>
      </c>
      <c r="B10" s="22" t="s">
        <v>104</v>
      </c>
      <c r="C10" s="34">
        <v>65</v>
      </c>
      <c r="D10" s="29">
        <v>0.56034482758620696</v>
      </c>
      <c r="E10" s="34">
        <v>65</v>
      </c>
      <c r="F10" s="29">
        <v>0.56000000000000005</v>
      </c>
    </row>
    <row r="11" spans="1:6" ht="21" customHeight="1" x14ac:dyDescent="0.2">
      <c r="A11" s="25" t="s">
        <v>56</v>
      </c>
      <c r="B11" s="22" t="s">
        <v>173</v>
      </c>
      <c r="C11" s="34"/>
      <c r="D11" s="29"/>
      <c r="E11" s="34">
        <v>215</v>
      </c>
      <c r="F11" s="29">
        <v>0.61</v>
      </c>
    </row>
    <row r="12" spans="1:6" ht="21" customHeight="1" x14ac:dyDescent="0.2">
      <c r="A12" s="25" t="s">
        <v>56</v>
      </c>
      <c r="B12" s="22" t="s">
        <v>100</v>
      </c>
      <c r="C12" s="34">
        <v>1057</v>
      </c>
      <c r="D12" s="29">
        <v>0.58787541713014502</v>
      </c>
      <c r="E12" s="34">
        <v>1196</v>
      </c>
      <c r="F12" s="29">
        <v>0.66100000000000003</v>
      </c>
    </row>
    <row r="13" spans="1:6" ht="21" customHeight="1" x14ac:dyDescent="0.2">
      <c r="A13" s="25" t="s">
        <v>56</v>
      </c>
      <c r="B13" s="22" t="s">
        <v>98</v>
      </c>
      <c r="C13" s="34">
        <v>485</v>
      </c>
      <c r="D13" s="29">
        <v>0.497946611909651</v>
      </c>
      <c r="E13" s="34">
        <v>573</v>
      </c>
      <c r="F13" s="29">
        <v>0.59399999999999997</v>
      </c>
    </row>
    <row r="14" spans="1:6" ht="21" customHeight="1" x14ac:dyDescent="0.2">
      <c r="A14" s="25" t="s">
        <v>56</v>
      </c>
      <c r="B14" s="22" t="s">
        <v>101</v>
      </c>
      <c r="C14" s="34">
        <v>579</v>
      </c>
      <c r="D14" s="29">
        <v>0.48696383515559299</v>
      </c>
      <c r="E14" s="34">
        <v>602</v>
      </c>
      <c r="F14" s="29">
        <v>0.56999999999999995</v>
      </c>
    </row>
    <row r="15" spans="1:6" ht="21" customHeight="1" x14ac:dyDescent="0.2">
      <c r="A15" s="25" t="s">
        <v>56</v>
      </c>
      <c r="B15" s="22" t="s">
        <v>95</v>
      </c>
      <c r="C15" s="34">
        <v>555</v>
      </c>
      <c r="D15" s="29">
        <v>0.509174311926606</v>
      </c>
      <c r="E15" s="34">
        <v>644</v>
      </c>
      <c r="F15" s="29">
        <v>0.59299999999999997</v>
      </c>
    </row>
    <row r="16" spans="1:6" ht="21" customHeight="1" x14ac:dyDescent="0.2">
      <c r="A16" s="25" t="s">
        <v>56</v>
      </c>
      <c r="B16" s="22" t="s">
        <v>165</v>
      </c>
      <c r="C16" s="34">
        <v>318</v>
      </c>
      <c r="D16" s="29">
        <v>0.59774436090225602</v>
      </c>
      <c r="E16" s="34">
        <v>360</v>
      </c>
      <c r="F16" s="29">
        <v>0.64700000000000002</v>
      </c>
    </row>
    <row r="17" spans="1:6" ht="21" customHeight="1" x14ac:dyDescent="0.2">
      <c r="A17" s="25" t="s">
        <v>56</v>
      </c>
      <c r="B17" s="22" t="s">
        <v>96</v>
      </c>
      <c r="C17" s="34">
        <v>1171</v>
      </c>
      <c r="D17" s="29">
        <v>0.43923480870217602</v>
      </c>
      <c r="E17" s="34">
        <v>602</v>
      </c>
      <c r="F17" s="29">
        <v>0.45400000000000001</v>
      </c>
    </row>
    <row r="18" spans="1:6" ht="21" customHeight="1" x14ac:dyDescent="0.2">
      <c r="A18" s="25" t="s">
        <v>56</v>
      </c>
      <c r="B18" s="22" t="s">
        <v>105</v>
      </c>
      <c r="C18" s="34">
        <v>263</v>
      </c>
      <c r="D18" s="29">
        <v>0.52600000000000002</v>
      </c>
      <c r="E18" s="34">
        <v>260</v>
      </c>
      <c r="F18" s="29">
        <v>0.58799999999999997</v>
      </c>
    </row>
    <row r="19" spans="1:6" ht="21" customHeight="1" x14ac:dyDescent="0.2">
      <c r="A19" s="25" t="s">
        <v>56</v>
      </c>
      <c r="B19" s="22" t="s">
        <v>116</v>
      </c>
      <c r="C19" s="34">
        <v>349</v>
      </c>
      <c r="D19" s="29">
        <v>0.36240913811007303</v>
      </c>
      <c r="E19" s="34">
        <v>328</v>
      </c>
      <c r="F19" s="29">
        <v>0.47199999999999998</v>
      </c>
    </row>
    <row r="20" spans="1:6" ht="21" customHeight="1" x14ac:dyDescent="0.2">
      <c r="A20" s="25" t="s">
        <v>56</v>
      </c>
      <c r="B20" s="22" t="s">
        <v>99</v>
      </c>
      <c r="C20" s="34">
        <v>1075</v>
      </c>
      <c r="D20" s="29">
        <v>0.43770358306188906</v>
      </c>
      <c r="E20" s="34">
        <v>1288</v>
      </c>
      <c r="F20" s="29">
        <v>0.51200000000000001</v>
      </c>
    </row>
    <row r="21" spans="1:6" ht="21" customHeight="1" x14ac:dyDescent="0.2">
      <c r="A21" s="25" t="s">
        <v>56</v>
      </c>
      <c r="B21" s="22" t="s">
        <v>93</v>
      </c>
      <c r="C21" s="34">
        <v>464</v>
      </c>
      <c r="D21" s="29">
        <v>0.44917715392062002</v>
      </c>
      <c r="E21" s="34">
        <v>629</v>
      </c>
      <c r="F21" s="29">
        <v>0.45900000000000002</v>
      </c>
    </row>
    <row r="22" spans="1:6" ht="21" customHeight="1" x14ac:dyDescent="0.2">
      <c r="A22" s="25" t="s">
        <v>56</v>
      </c>
      <c r="B22" s="22" t="s">
        <v>166</v>
      </c>
      <c r="C22" s="34">
        <v>431</v>
      </c>
      <c r="D22" s="29">
        <v>0.43579373104145602</v>
      </c>
      <c r="E22" s="34">
        <v>489</v>
      </c>
      <c r="F22" s="29">
        <v>0.503</v>
      </c>
    </row>
    <row r="23" spans="1:6" ht="21" customHeight="1" x14ac:dyDescent="0.2">
      <c r="A23" s="25" t="s">
        <v>56</v>
      </c>
      <c r="B23" s="22" t="s">
        <v>103</v>
      </c>
      <c r="C23" s="34">
        <v>687</v>
      </c>
      <c r="D23" s="29">
        <v>0.50256035113386999</v>
      </c>
      <c r="E23" s="34">
        <v>778</v>
      </c>
      <c r="F23" s="29">
        <v>0.57999999999999996</v>
      </c>
    </row>
    <row r="24" spans="1:6" ht="21" customHeight="1" x14ac:dyDescent="0.2">
      <c r="A24" s="25" t="s">
        <v>56</v>
      </c>
      <c r="B24" s="22" t="s">
        <v>97</v>
      </c>
      <c r="C24" s="34">
        <v>873</v>
      </c>
      <c r="D24" s="29">
        <v>0.45116279069767401</v>
      </c>
      <c r="E24" s="34">
        <v>826</v>
      </c>
      <c r="F24" s="29">
        <v>0.52</v>
      </c>
    </row>
    <row r="25" spans="1:6" ht="21" customHeight="1" x14ac:dyDescent="0.2">
      <c r="A25" s="25" t="s">
        <v>172</v>
      </c>
      <c r="B25" s="22" t="s">
        <v>41</v>
      </c>
      <c r="C25" s="34">
        <v>115</v>
      </c>
      <c r="D25" s="29">
        <v>0.50218340611353707</v>
      </c>
      <c r="E25" s="34">
        <v>108</v>
      </c>
      <c r="F25" s="29">
        <v>0.55400000000000005</v>
      </c>
    </row>
    <row r="26" spans="1:6" ht="21" customHeight="1" x14ac:dyDescent="0.2">
      <c r="A26" s="25" t="s">
        <v>172</v>
      </c>
      <c r="B26" s="22" t="s">
        <v>24</v>
      </c>
      <c r="C26" s="34">
        <v>9</v>
      </c>
      <c r="D26" s="29">
        <v>0.230769230769231</v>
      </c>
      <c r="E26" s="34"/>
      <c r="F26" s="29"/>
    </row>
    <row r="27" spans="1:6" ht="21" customHeight="1" x14ac:dyDescent="0.2">
      <c r="A27" s="25" t="s">
        <v>172</v>
      </c>
      <c r="B27" s="22" t="s">
        <v>22</v>
      </c>
      <c r="C27" s="34">
        <v>213</v>
      </c>
      <c r="D27" s="29">
        <v>0.38939670932358295</v>
      </c>
      <c r="E27" s="34">
        <v>263</v>
      </c>
      <c r="F27" s="29">
        <v>0.45200000000000001</v>
      </c>
    </row>
    <row r="28" spans="1:6" ht="21" customHeight="1" x14ac:dyDescent="0.2">
      <c r="A28" s="25" t="s">
        <v>172</v>
      </c>
      <c r="B28" s="22" t="s">
        <v>40</v>
      </c>
      <c r="C28" s="34">
        <v>139</v>
      </c>
      <c r="D28" s="29">
        <v>0.48096885813148804</v>
      </c>
      <c r="E28" s="34">
        <v>130</v>
      </c>
      <c r="F28" s="29">
        <v>0.61899999999999999</v>
      </c>
    </row>
    <row r="29" spans="1:6" ht="21" customHeight="1" x14ac:dyDescent="0.2">
      <c r="A29" s="25" t="s">
        <v>172</v>
      </c>
      <c r="B29" s="22" t="s">
        <v>119</v>
      </c>
      <c r="C29" s="34">
        <v>44</v>
      </c>
      <c r="D29" s="29">
        <v>0.556962025316456</v>
      </c>
      <c r="E29" s="34">
        <v>35</v>
      </c>
      <c r="F29" s="29">
        <v>0.68600000000000005</v>
      </c>
    </row>
    <row r="30" spans="1:6" ht="21" customHeight="1" x14ac:dyDescent="0.2">
      <c r="A30" s="25" t="s">
        <v>172</v>
      </c>
      <c r="B30" s="22" t="s">
        <v>21</v>
      </c>
      <c r="C30" s="34">
        <v>416</v>
      </c>
      <c r="D30" s="29">
        <v>0.45865490628445399</v>
      </c>
      <c r="E30" s="34">
        <v>314</v>
      </c>
      <c r="F30" s="29">
        <v>0.54100000000000004</v>
      </c>
    </row>
    <row r="31" spans="1:6" ht="21" customHeight="1" x14ac:dyDescent="0.2">
      <c r="A31" s="25" t="s">
        <v>172</v>
      </c>
      <c r="B31" s="22" t="s">
        <v>120</v>
      </c>
      <c r="C31" s="34">
        <v>57</v>
      </c>
      <c r="D31" s="29">
        <v>0.52293577981651407</v>
      </c>
      <c r="E31" s="34">
        <v>70</v>
      </c>
      <c r="F31" s="29">
        <v>0.69299999999999995</v>
      </c>
    </row>
    <row r="32" spans="1:6" ht="21" customHeight="1" x14ac:dyDescent="0.2">
      <c r="A32" s="25" t="s">
        <v>172</v>
      </c>
      <c r="B32" s="22" t="s">
        <v>46</v>
      </c>
      <c r="C32" s="34">
        <v>17</v>
      </c>
      <c r="D32" s="29">
        <v>0.320754716981132</v>
      </c>
      <c r="E32" s="34">
        <v>18</v>
      </c>
      <c r="F32" s="29">
        <v>0.46200000000000002</v>
      </c>
    </row>
    <row r="33" spans="1:6" ht="21" customHeight="1" x14ac:dyDescent="0.2">
      <c r="A33" s="25" t="s">
        <v>172</v>
      </c>
      <c r="B33" s="22" t="s">
        <v>117</v>
      </c>
      <c r="C33" s="34">
        <v>566</v>
      </c>
      <c r="D33" s="29">
        <v>0.579324462640737</v>
      </c>
      <c r="E33" s="34">
        <v>594</v>
      </c>
      <c r="F33" s="29">
        <v>0.60699999999999998</v>
      </c>
    </row>
    <row r="34" spans="1:6" ht="21" customHeight="1" x14ac:dyDescent="0.2">
      <c r="A34" s="25" t="s">
        <v>172</v>
      </c>
      <c r="B34" s="22" t="s">
        <v>12</v>
      </c>
      <c r="C34" s="34">
        <v>420</v>
      </c>
      <c r="D34" s="29">
        <v>0.45307443365695804</v>
      </c>
      <c r="E34" s="34">
        <v>542</v>
      </c>
      <c r="F34" s="29">
        <v>0.56200000000000006</v>
      </c>
    </row>
    <row r="35" spans="1:6" ht="21" customHeight="1" x14ac:dyDescent="0.2">
      <c r="A35" s="25" t="s">
        <v>172</v>
      </c>
      <c r="B35" s="22" t="s">
        <v>355</v>
      </c>
      <c r="C35" s="34">
        <v>431</v>
      </c>
      <c r="D35" s="29">
        <v>0.43579373104145602</v>
      </c>
      <c r="E35" s="34">
        <v>489</v>
      </c>
      <c r="F35" s="29">
        <v>0.503</v>
      </c>
    </row>
    <row r="36" spans="1:6" ht="21" customHeight="1" x14ac:dyDescent="0.2">
      <c r="A36" s="25" t="s">
        <v>172</v>
      </c>
      <c r="B36" s="22" t="s">
        <v>29</v>
      </c>
      <c r="C36" s="34">
        <v>532</v>
      </c>
      <c r="D36" s="29">
        <v>0.54452405322415598</v>
      </c>
      <c r="E36" s="34">
        <v>623</v>
      </c>
      <c r="F36" s="29">
        <v>0.63700000000000001</v>
      </c>
    </row>
    <row r="37" spans="1:6" ht="21" customHeight="1" x14ac:dyDescent="0.2">
      <c r="A37" s="25" t="s">
        <v>172</v>
      </c>
      <c r="B37" s="22" t="s">
        <v>164</v>
      </c>
      <c r="C37" s="34">
        <v>410</v>
      </c>
      <c r="D37" s="29">
        <v>0.45707915273132699</v>
      </c>
      <c r="E37" s="34">
        <v>365</v>
      </c>
      <c r="F37" s="29">
        <v>0.51800000000000002</v>
      </c>
    </row>
    <row r="38" spans="1:6" ht="21" customHeight="1" x14ac:dyDescent="0.2">
      <c r="A38" s="25" t="s">
        <v>172</v>
      </c>
      <c r="B38" s="22" t="s">
        <v>52</v>
      </c>
      <c r="C38" s="34">
        <v>17</v>
      </c>
      <c r="D38" s="29">
        <v>0.47222222222222199</v>
      </c>
      <c r="E38" s="34">
        <v>21</v>
      </c>
      <c r="F38" s="29">
        <v>0.55300000000000005</v>
      </c>
    </row>
    <row r="39" spans="1:6" ht="21" customHeight="1" x14ac:dyDescent="0.2">
      <c r="A39" s="25" t="s">
        <v>172</v>
      </c>
      <c r="B39" s="22" t="s">
        <v>48</v>
      </c>
      <c r="C39" s="34">
        <v>13</v>
      </c>
      <c r="D39" s="29">
        <v>0.54166666666666696</v>
      </c>
      <c r="E39" s="34">
        <v>8</v>
      </c>
      <c r="F39" s="29">
        <v>0.66700000000000004</v>
      </c>
    </row>
    <row r="40" spans="1:6" ht="21" customHeight="1" x14ac:dyDescent="0.2">
      <c r="A40" s="25" t="s">
        <v>172</v>
      </c>
      <c r="B40" s="22" t="s">
        <v>174</v>
      </c>
      <c r="C40" s="34"/>
      <c r="D40" s="29" t="s">
        <v>0</v>
      </c>
      <c r="E40" s="34">
        <v>2</v>
      </c>
      <c r="F40" s="29">
        <v>0.5</v>
      </c>
    </row>
    <row r="41" spans="1:6" ht="21" customHeight="1" x14ac:dyDescent="0.2">
      <c r="A41" s="25" t="s">
        <v>172</v>
      </c>
      <c r="B41" s="22" t="s">
        <v>35</v>
      </c>
      <c r="C41" s="34">
        <v>160</v>
      </c>
      <c r="D41" s="29">
        <v>0.44444444444444398</v>
      </c>
      <c r="E41" s="34">
        <v>239</v>
      </c>
      <c r="F41" s="29">
        <v>0.56000000000000005</v>
      </c>
    </row>
    <row r="42" spans="1:6" ht="21" customHeight="1" x14ac:dyDescent="0.2">
      <c r="A42" s="25" t="s">
        <v>172</v>
      </c>
      <c r="B42" s="22" t="s">
        <v>121</v>
      </c>
      <c r="C42" s="34">
        <v>95</v>
      </c>
      <c r="D42" s="29">
        <v>0.60897435897435903</v>
      </c>
      <c r="E42" s="34">
        <v>103</v>
      </c>
      <c r="F42" s="29">
        <v>0.60599999999999998</v>
      </c>
    </row>
    <row r="43" spans="1:6" ht="21" customHeight="1" x14ac:dyDescent="0.2">
      <c r="A43" s="25" t="s">
        <v>172</v>
      </c>
      <c r="B43" s="22" t="s">
        <v>17</v>
      </c>
      <c r="C43" s="34">
        <v>522</v>
      </c>
      <c r="D43" s="29">
        <v>0.54149377593361003</v>
      </c>
      <c r="E43" s="34">
        <v>563</v>
      </c>
      <c r="F43" s="29">
        <v>0.58299999999999996</v>
      </c>
    </row>
    <row r="44" spans="1:6" ht="21" customHeight="1" x14ac:dyDescent="0.2">
      <c r="A44" s="25" t="s">
        <v>172</v>
      </c>
      <c r="B44" s="22" t="s">
        <v>122</v>
      </c>
      <c r="C44" s="34">
        <v>20</v>
      </c>
      <c r="D44" s="29">
        <v>0.54054054054054101</v>
      </c>
      <c r="E44" s="34">
        <v>14</v>
      </c>
      <c r="F44" s="29">
        <v>0.63600000000000001</v>
      </c>
    </row>
    <row r="45" spans="1:6" ht="21" customHeight="1" x14ac:dyDescent="0.2">
      <c r="A45" s="25" t="s">
        <v>172</v>
      </c>
      <c r="B45" s="22" t="s">
        <v>45</v>
      </c>
      <c r="C45" s="34">
        <v>55</v>
      </c>
      <c r="D45" s="29">
        <v>0.41984732824427501</v>
      </c>
      <c r="E45" s="34">
        <v>60</v>
      </c>
      <c r="F45" s="29">
        <v>0.59399999999999997</v>
      </c>
    </row>
    <row r="46" spans="1:6" ht="21" customHeight="1" x14ac:dyDescent="0.2">
      <c r="A46" s="25" t="s">
        <v>172</v>
      </c>
      <c r="B46" s="22" t="s">
        <v>39</v>
      </c>
      <c r="C46" s="34">
        <v>39</v>
      </c>
      <c r="D46" s="29">
        <v>0.51315789473684204</v>
      </c>
      <c r="E46" s="34">
        <v>29</v>
      </c>
      <c r="F46" s="29">
        <v>0.61699999999999999</v>
      </c>
    </row>
    <row r="47" spans="1:6" ht="21" customHeight="1" x14ac:dyDescent="0.2">
      <c r="A47" s="25" t="s">
        <v>172</v>
      </c>
      <c r="B47" s="22" t="s">
        <v>175</v>
      </c>
      <c r="C47" s="34"/>
      <c r="D47" s="29" t="s">
        <v>0</v>
      </c>
      <c r="E47" s="34">
        <v>10</v>
      </c>
      <c r="F47" s="29">
        <v>0.4</v>
      </c>
    </row>
    <row r="48" spans="1:6" ht="21" customHeight="1" x14ac:dyDescent="0.2">
      <c r="A48" s="25" t="s">
        <v>172</v>
      </c>
      <c r="B48" s="22" t="s">
        <v>6</v>
      </c>
      <c r="C48" s="34">
        <v>70</v>
      </c>
      <c r="D48" s="29">
        <v>0.41176470588235298</v>
      </c>
      <c r="E48" s="34">
        <v>75</v>
      </c>
      <c r="F48" s="29">
        <v>0.439</v>
      </c>
    </row>
    <row r="49" spans="1:6" ht="21" customHeight="1" x14ac:dyDescent="0.2">
      <c r="A49" s="25" t="s">
        <v>172</v>
      </c>
      <c r="B49" s="22" t="s">
        <v>53</v>
      </c>
      <c r="C49" s="34">
        <v>9</v>
      </c>
      <c r="D49" s="29">
        <v>0.40909090909090901</v>
      </c>
      <c r="E49" s="34">
        <v>6</v>
      </c>
      <c r="F49" s="29">
        <v>0.42899999999999999</v>
      </c>
    </row>
    <row r="50" spans="1:6" ht="21" customHeight="1" x14ac:dyDescent="0.2">
      <c r="A50" s="25" t="s">
        <v>172</v>
      </c>
      <c r="B50" s="22" t="s">
        <v>26</v>
      </c>
      <c r="C50" s="34">
        <v>213</v>
      </c>
      <c r="D50" s="29">
        <v>0.53383458646616599</v>
      </c>
      <c r="E50" s="34">
        <v>259</v>
      </c>
      <c r="F50" s="29">
        <v>0.64300000000000002</v>
      </c>
    </row>
    <row r="51" spans="1:6" ht="21" customHeight="1" x14ac:dyDescent="0.2">
      <c r="A51" s="25" t="s">
        <v>172</v>
      </c>
      <c r="B51" s="22" t="s">
        <v>13</v>
      </c>
      <c r="C51" s="34">
        <v>442</v>
      </c>
      <c r="D51" s="29">
        <v>0.45010183299389001</v>
      </c>
      <c r="E51" s="34">
        <v>483</v>
      </c>
      <c r="F51" s="29">
        <v>0.503</v>
      </c>
    </row>
    <row r="52" spans="1:6" ht="21" customHeight="1" x14ac:dyDescent="0.2">
      <c r="A52" s="25" t="s">
        <v>172</v>
      </c>
      <c r="B52" s="22" t="s">
        <v>31</v>
      </c>
      <c r="C52" s="34">
        <v>54</v>
      </c>
      <c r="D52" s="29">
        <v>0.50467289719626196</v>
      </c>
      <c r="E52" s="34">
        <v>79</v>
      </c>
      <c r="F52" s="29">
        <v>0.65300000000000002</v>
      </c>
    </row>
    <row r="53" spans="1:6" ht="21" customHeight="1" x14ac:dyDescent="0.2">
      <c r="A53" s="25" t="s">
        <v>172</v>
      </c>
      <c r="B53" s="22" t="s">
        <v>38</v>
      </c>
      <c r="C53" s="34">
        <v>166</v>
      </c>
      <c r="D53" s="29">
        <v>0.59074733096085408</v>
      </c>
      <c r="E53" s="34">
        <v>157</v>
      </c>
      <c r="F53" s="29">
        <v>0.57899999999999996</v>
      </c>
    </row>
    <row r="54" spans="1:6" ht="21" customHeight="1" x14ac:dyDescent="0.2">
      <c r="A54" s="25" t="s">
        <v>172</v>
      </c>
      <c r="B54" s="22" t="s">
        <v>54</v>
      </c>
      <c r="C54" s="34">
        <v>34</v>
      </c>
      <c r="D54" s="29">
        <v>0.66666666666666696</v>
      </c>
      <c r="E54" s="34">
        <v>9</v>
      </c>
      <c r="F54" s="29">
        <v>0.6</v>
      </c>
    </row>
    <row r="55" spans="1:6" ht="21" customHeight="1" x14ac:dyDescent="0.2">
      <c r="A55" s="25" t="s">
        <v>172</v>
      </c>
      <c r="B55" s="22" t="s">
        <v>47</v>
      </c>
      <c r="C55" s="34">
        <v>27</v>
      </c>
      <c r="D55" s="29">
        <v>0.38571428571428595</v>
      </c>
      <c r="E55" s="34">
        <v>28</v>
      </c>
      <c r="F55" s="29">
        <v>0.43099999999999999</v>
      </c>
    </row>
    <row r="56" spans="1:6" ht="21" customHeight="1" x14ac:dyDescent="0.2">
      <c r="A56" s="25" t="s">
        <v>172</v>
      </c>
      <c r="B56" s="22" t="s">
        <v>123</v>
      </c>
      <c r="C56" s="34"/>
      <c r="D56" s="29">
        <v>0</v>
      </c>
      <c r="E56" s="34">
        <v>9</v>
      </c>
      <c r="F56" s="29">
        <v>0.6</v>
      </c>
    </row>
    <row r="57" spans="1:6" ht="21" customHeight="1" x14ac:dyDescent="0.2">
      <c r="A57" s="25" t="s">
        <v>172</v>
      </c>
      <c r="B57" s="22" t="s">
        <v>49</v>
      </c>
      <c r="C57" s="34">
        <v>21</v>
      </c>
      <c r="D57" s="29">
        <v>0.42</v>
      </c>
      <c r="E57" s="34">
        <v>26</v>
      </c>
      <c r="F57" s="29">
        <v>0.61899999999999999</v>
      </c>
    </row>
    <row r="58" spans="1:6" ht="21" customHeight="1" x14ac:dyDescent="0.2">
      <c r="A58" s="25" t="s">
        <v>172</v>
      </c>
      <c r="B58" s="22" t="s">
        <v>8</v>
      </c>
      <c r="C58" s="34">
        <v>485</v>
      </c>
      <c r="D58" s="29">
        <v>0.497946611909651</v>
      </c>
      <c r="E58" s="34">
        <v>573</v>
      </c>
      <c r="F58" s="29">
        <v>0.59399999999999997</v>
      </c>
    </row>
    <row r="59" spans="1:6" ht="21" customHeight="1" x14ac:dyDescent="0.2">
      <c r="A59" s="25" t="s">
        <v>172</v>
      </c>
      <c r="B59" s="22" t="s">
        <v>34</v>
      </c>
      <c r="C59" s="34">
        <v>366</v>
      </c>
      <c r="D59" s="29">
        <v>0.54464285714285698</v>
      </c>
      <c r="E59" s="34">
        <v>386</v>
      </c>
      <c r="F59" s="29">
        <v>0.58199999999999996</v>
      </c>
    </row>
    <row r="60" spans="1:6" ht="21" customHeight="1" x14ac:dyDescent="0.2">
      <c r="A60" s="25" t="s">
        <v>172</v>
      </c>
      <c r="B60" s="22" t="s">
        <v>37</v>
      </c>
      <c r="C60" s="34">
        <v>525</v>
      </c>
      <c r="D60" s="29">
        <v>0.63946406820950097</v>
      </c>
      <c r="E60" s="34">
        <v>573</v>
      </c>
      <c r="F60" s="29">
        <v>0.69199999999999995</v>
      </c>
    </row>
    <row r="61" spans="1:6" ht="21" customHeight="1" x14ac:dyDescent="0.2">
      <c r="A61" s="25" t="s">
        <v>172</v>
      </c>
      <c r="B61" s="22" t="s">
        <v>118</v>
      </c>
      <c r="C61" s="34">
        <v>448</v>
      </c>
      <c r="D61" s="29">
        <v>0.45621181262729105</v>
      </c>
      <c r="E61" s="34">
        <v>449</v>
      </c>
      <c r="F61" s="29">
        <v>0.45900000000000002</v>
      </c>
    </row>
    <row r="62" spans="1:6" ht="21" customHeight="1" x14ac:dyDescent="0.2">
      <c r="A62" s="25" t="s">
        <v>172</v>
      </c>
      <c r="B62" s="22" t="s">
        <v>43</v>
      </c>
      <c r="C62" s="34">
        <v>14</v>
      </c>
      <c r="D62" s="29">
        <v>0.26415094339622597</v>
      </c>
      <c r="E62" s="34">
        <v>17</v>
      </c>
      <c r="F62" s="29">
        <v>0.28799999999999998</v>
      </c>
    </row>
    <row r="63" spans="1:6" ht="21" customHeight="1" x14ac:dyDescent="0.2">
      <c r="A63" s="25" t="s">
        <v>172</v>
      </c>
      <c r="B63" s="22" t="s">
        <v>177</v>
      </c>
      <c r="C63" s="34"/>
      <c r="D63" s="29"/>
      <c r="E63" s="34">
        <v>163</v>
      </c>
      <c r="F63" s="29">
        <v>0.65200000000000002</v>
      </c>
    </row>
    <row r="64" spans="1:6" ht="21" customHeight="1" x14ac:dyDescent="0.2">
      <c r="A64" s="25" t="s">
        <v>172</v>
      </c>
      <c r="B64" s="22" t="s">
        <v>10</v>
      </c>
      <c r="C64" s="34">
        <v>140</v>
      </c>
      <c r="D64" s="29">
        <v>0.41297935103244798</v>
      </c>
      <c r="E64" s="34">
        <v>153</v>
      </c>
      <c r="F64" s="29">
        <v>0.433</v>
      </c>
    </row>
    <row r="65" spans="1:6" ht="21" customHeight="1" x14ac:dyDescent="0.2">
      <c r="A65" s="25" t="s">
        <v>172</v>
      </c>
      <c r="B65" s="22" t="s">
        <v>15</v>
      </c>
      <c r="C65" s="34">
        <v>501</v>
      </c>
      <c r="D65" s="29">
        <v>0.50966429298067195</v>
      </c>
      <c r="E65" s="34">
        <v>565</v>
      </c>
      <c r="F65" s="29">
        <v>0.58499999999999996</v>
      </c>
    </row>
    <row r="66" spans="1:6" ht="21" customHeight="1" x14ac:dyDescent="0.2">
      <c r="A66" s="25" t="s">
        <v>172</v>
      </c>
      <c r="B66" s="22" t="s">
        <v>2</v>
      </c>
      <c r="C66" s="34">
        <v>54</v>
      </c>
      <c r="D66" s="29">
        <v>0.39705882352941202</v>
      </c>
      <c r="E66" s="34">
        <v>264</v>
      </c>
      <c r="F66" s="29">
        <v>0.39600000000000002</v>
      </c>
    </row>
    <row r="67" spans="1:6" ht="21" customHeight="1" x14ac:dyDescent="0.2">
      <c r="A67" s="25" t="s">
        <v>172</v>
      </c>
      <c r="B67" s="22" t="s">
        <v>36</v>
      </c>
      <c r="C67" s="34">
        <v>407</v>
      </c>
      <c r="D67" s="29">
        <v>0.59416058394160598</v>
      </c>
      <c r="E67" s="34">
        <v>446</v>
      </c>
      <c r="F67" s="29">
        <v>0.66400000000000003</v>
      </c>
    </row>
    <row r="68" spans="1:6" ht="21" customHeight="1" x14ac:dyDescent="0.2">
      <c r="A68" s="25" t="s">
        <v>172</v>
      </c>
      <c r="B68" s="22" t="s">
        <v>44</v>
      </c>
      <c r="C68" s="34">
        <v>16</v>
      </c>
      <c r="D68" s="29">
        <v>0.53333333333333299</v>
      </c>
      <c r="E68" s="34"/>
      <c r="F68" s="29"/>
    </row>
    <row r="69" spans="1:6" ht="21" customHeight="1" x14ac:dyDescent="0.2">
      <c r="A69" s="25" t="s">
        <v>172</v>
      </c>
      <c r="B69" s="22" t="s">
        <v>18</v>
      </c>
      <c r="C69" s="34">
        <v>422</v>
      </c>
      <c r="D69" s="29">
        <v>0.43326488706365501</v>
      </c>
      <c r="E69" s="34"/>
      <c r="F69" s="29"/>
    </row>
    <row r="70" spans="1:6" ht="21" customHeight="1" x14ac:dyDescent="0.2">
      <c r="A70" s="25" t="s">
        <v>172</v>
      </c>
      <c r="B70" s="22" t="s">
        <v>163</v>
      </c>
      <c r="C70" s="34">
        <v>349</v>
      </c>
      <c r="D70" s="29">
        <v>0.36240913811007303</v>
      </c>
      <c r="E70" s="34">
        <v>328</v>
      </c>
      <c r="F70" s="29">
        <v>0.47199999999999998</v>
      </c>
    </row>
    <row r="71" spans="1:6" ht="21" customHeight="1" x14ac:dyDescent="0.2">
      <c r="A71" s="25" t="s">
        <v>172</v>
      </c>
      <c r="B71" s="22" t="s">
        <v>23</v>
      </c>
      <c r="C71" s="34">
        <v>161</v>
      </c>
      <c r="D71" s="29">
        <v>0.43396226415094297</v>
      </c>
      <c r="E71" s="34"/>
      <c r="F71" s="29"/>
    </row>
    <row r="72" spans="1:6" ht="21" customHeight="1" x14ac:dyDescent="0.2">
      <c r="A72" s="25" t="s">
        <v>172</v>
      </c>
      <c r="B72" s="22" t="s">
        <v>356</v>
      </c>
      <c r="C72" s="34">
        <v>318</v>
      </c>
      <c r="D72" s="29">
        <v>0.59774436090225602</v>
      </c>
      <c r="E72" s="34">
        <v>360</v>
      </c>
      <c r="F72" s="29">
        <v>0.65</v>
      </c>
    </row>
    <row r="73" spans="1:6" ht="21" customHeight="1" x14ac:dyDescent="0.2">
      <c r="A73" s="25" t="s">
        <v>172</v>
      </c>
      <c r="B73" s="22" t="s">
        <v>32</v>
      </c>
      <c r="C73" s="34">
        <v>272</v>
      </c>
      <c r="D73" s="29">
        <v>0.50277264325323501</v>
      </c>
      <c r="E73" s="34">
        <v>340</v>
      </c>
      <c r="F73" s="29">
        <v>0.51900000000000002</v>
      </c>
    </row>
    <row r="74" spans="1:6" ht="21" customHeight="1" x14ac:dyDescent="0.2">
      <c r="A74" s="25" t="s">
        <v>172</v>
      </c>
      <c r="B74" s="22" t="s">
        <v>27</v>
      </c>
      <c r="C74" s="34">
        <v>311</v>
      </c>
      <c r="D74" s="29">
        <v>0.47192716236722299</v>
      </c>
      <c r="E74" s="34">
        <v>283</v>
      </c>
      <c r="F74" s="29">
        <v>0.52100000000000002</v>
      </c>
    </row>
    <row r="75" spans="1:6" ht="21" customHeight="1" x14ac:dyDescent="0.2">
      <c r="A75" s="25" t="s">
        <v>172</v>
      </c>
      <c r="B75" s="22" t="s">
        <v>176</v>
      </c>
      <c r="C75" s="34"/>
      <c r="D75" s="29" t="s">
        <v>0</v>
      </c>
      <c r="E75" s="34">
        <v>52</v>
      </c>
      <c r="F75" s="29">
        <v>0.5</v>
      </c>
    </row>
    <row r="76" spans="1:6" ht="21" customHeight="1" x14ac:dyDescent="0.2">
      <c r="A76" s="25" t="s">
        <v>172</v>
      </c>
      <c r="B76" s="22" t="s">
        <v>4</v>
      </c>
      <c r="C76" s="34">
        <v>448</v>
      </c>
      <c r="D76" s="29">
        <v>0.45298281092012099</v>
      </c>
      <c r="E76" s="34">
        <v>512</v>
      </c>
      <c r="F76" s="29">
        <v>0.52200000000000002</v>
      </c>
    </row>
    <row r="77" spans="1:6" ht="21" customHeight="1" x14ac:dyDescent="0.2">
      <c r="A77" s="25" t="s">
        <v>172</v>
      </c>
      <c r="B77" s="22" t="s">
        <v>20</v>
      </c>
      <c r="C77" s="34">
        <v>533</v>
      </c>
      <c r="D77" s="29">
        <v>0.58061002178649201</v>
      </c>
      <c r="E77" s="34">
        <v>561</v>
      </c>
      <c r="F77" s="29">
        <v>0.622</v>
      </c>
    </row>
    <row r="78" spans="1:6" ht="21" customHeight="1" x14ac:dyDescent="0.2">
      <c r="A78" s="25" t="s">
        <v>172</v>
      </c>
      <c r="B78" s="22" t="s">
        <v>51</v>
      </c>
      <c r="C78" s="34">
        <v>179</v>
      </c>
      <c r="D78" s="29">
        <v>0.53115727002967394</v>
      </c>
      <c r="E78" s="34">
        <v>244</v>
      </c>
      <c r="F78" s="29">
        <v>0.68700000000000006</v>
      </c>
    </row>
    <row r="79" spans="1:6" ht="21" customHeight="1" x14ac:dyDescent="0.2">
      <c r="A79" s="25" t="s">
        <v>172</v>
      </c>
      <c r="B79" s="22" t="s">
        <v>50</v>
      </c>
      <c r="C79" s="34">
        <v>26</v>
      </c>
      <c r="D79" s="29">
        <v>0.65</v>
      </c>
      <c r="E79" s="34">
        <v>24</v>
      </c>
      <c r="F79" s="29">
        <v>0.61499999999999999</v>
      </c>
    </row>
    <row r="80" spans="1:6" ht="7.5" customHeight="1" x14ac:dyDescent="0.2"/>
    <row r="81" spans="1:6" s="26" customFormat="1" ht="33" customHeight="1" x14ac:dyDescent="0.2">
      <c r="A81" s="135" t="s">
        <v>351</v>
      </c>
      <c r="B81" s="135"/>
      <c r="C81" s="135"/>
      <c r="D81" s="135"/>
      <c r="E81" s="135"/>
      <c r="F81" s="135"/>
    </row>
    <row r="82" spans="1:6" s="26" customFormat="1" ht="21" customHeight="1" x14ac:dyDescent="0.2">
      <c r="A82" s="136" t="s">
        <v>0</v>
      </c>
      <c r="B82" s="135"/>
      <c r="C82" s="135"/>
      <c r="D82" s="135"/>
      <c r="E82" s="135"/>
      <c r="F82" s="135"/>
    </row>
    <row r="84" spans="1:6" ht="21" customHeight="1" x14ac:dyDescent="0.2">
      <c r="A84" s="22" t="s">
        <v>0</v>
      </c>
    </row>
    <row r="85" spans="1:6" ht="21" customHeight="1" x14ac:dyDescent="0.2">
      <c r="A85" s="22" t="s">
        <v>0</v>
      </c>
    </row>
    <row r="87" spans="1:6" ht="21" customHeight="1" x14ac:dyDescent="0.2">
      <c r="A87" s="22" t="s">
        <v>0</v>
      </c>
    </row>
  </sheetData>
  <mergeCells count="6">
    <mergeCell ref="A81:F81"/>
    <mergeCell ref="A82:F82"/>
    <mergeCell ref="C1:D1"/>
    <mergeCell ref="E1:F1"/>
    <mergeCell ref="E3:F3"/>
    <mergeCell ref="C3:D3"/>
  </mergeCells>
  <printOptions horizontalCentered="1"/>
  <pageMargins left="0" right="0" top="0" bottom="0" header="0" footer="0"/>
  <pageSetup paperSize="8"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53"/>
  <sheetViews>
    <sheetView showGridLines="0" zoomScale="85" zoomScaleNormal="85" zoomScaleSheetLayoutView="85" zoomScalePageLayoutView="85" workbookViewId="0">
      <pane ySplit="5" topLeftCell="A6" activePane="bottomLeft" state="frozen"/>
      <selection activeCell="B60" sqref="B60"/>
      <selection pane="bottomLeft" activeCell="B60" sqref="B60"/>
    </sheetView>
  </sheetViews>
  <sheetFormatPr defaultColWidth="0" defaultRowHeight="21" customHeight="1" x14ac:dyDescent="0.2"/>
  <cols>
    <col min="1" max="1" width="29" style="22" bestFit="1" customWidth="1"/>
    <col min="2" max="2" width="14.375" style="22" customWidth="1"/>
    <col min="3" max="6" width="14.375" style="27" customWidth="1"/>
    <col min="7" max="25" width="14.375" style="22" customWidth="1"/>
    <col min="26" max="16384" width="9" style="22" hidden="1"/>
  </cols>
  <sheetData>
    <row r="1" spans="1:25" s="32" customFormat="1" ht="55.5" customHeight="1" x14ac:dyDescent="0.2">
      <c r="A1" s="30"/>
      <c r="B1" s="31"/>
      <c r="C1" s="137"/>
      <c r="D1" s="137"/>
      <c r="E1" s="137"/>
      <c r="F1" s="137"/>
    </row>
    <row r="2" spans="1:25" s="1" customFormat="1" ht="36.75" customHeight="1" x14ac:dyDescent="0.2">
      <c r="A2" s="6"/>
      <c r="B2" s="19"/>
      <c r="C2" s="20"/>
      <c r="D2" s="21"/>
      <c r="E2" s="21"/>
      <c r="F2" s="21"/>
    </row>
    <row r="3" spans="1:25" ht="21" customHeight="1" x14ac:dyDescent="0.2">
      <c r="A3" s="22" t="s">
        <v>0</v>
      </c>
      <c r="B3" s="142" t="s">
        <v>113</v>
      </c>
      <c r="C3" s="142"/>
      <c r="D3" s="142"/>
      <c r="E3" s="142"/>
      <c r="F3" s="142"/>
      <c r="G3" s="142"/>
      <c r="H3" s="142"/>
      <c r="I3" s="145" t="s">
        <v>180</v>
      </c>
      <c r="J3" s="145"/>
      <c r="K3" s="145"/>
      <c r="L3" s="145"/>
      <c r="M3" s="145"/>
      <c r="N3" s="145"/>
      <c r="O3" s="145"/>
      <c r="P3" s="145"/>
      <c r="Q3" s="145"/>
      <c r="R3" s="145"/>
      <c r="S3" s="145"/>
      <c r="T3" s="145"/>
      <c r="U3" s="145"/>
      <c r="V3" s="145"/>
      <c r="W3" s="140" t="s">
        <v>251</v>
      </c>
      <c r="X3" s="141"/>
      <c r="Y3" s="141"/>
    </row>
    <row r="4" spans="1:25" ht="21" customHeight="1" x14ac:dyDescent="0.2">
      <c r="B4" s="142"/>
      <c r="C4" s="142"/>
      <c r="D4" s="142"/>
      <c r="E4" s="142"/>
      <c r="F4" s="142"/>
      <c r="G4" s="142"/>
      <c r="H4" s="142"/>
      <c r="I4" s="144"/>
      <c r="J4" s="144"/>
      <c r="K4" s="144"/>
      <c r="L4" s="143" t="s">
        <v>193</v>
      </c>
      <c r="M4" s="143"/>
      <c r="N4" s="143"/>
      <c r="O4" s="143"/>
      <c r="P4" s="143"/>
      <c r="Q4" s="143"/>
      <c r="R4" s="143"/>
      <c r="S4" s="143"/>
      <c r="T4" s="143"/>
      <c r="U4" s="143"/>
      <c r="V4" s="143"/>
      <c r="W4" s="140"/>
      <c r="X4" s="141"/>
      <c r="Y4" s="141"/>
    </row>
    <row r="5" spans="1:25" s="43" customFormat="1" ht="55.5" customHeight="1" x14ac:dyDescent="0.2">
      <c r="A5" s="39" t="s">
        <v>0</v>
      </c>
      <c r="B5" s="42" t="s">
        <v>225</v>
      </c>
      <c r="C5" s="42" t="s">
        <v>181</v>
      </c>
      <c r="D5" s="42" t="s">
        <v>60</v>
      </c>
      <c r="E5" s="42" t="s">
        <v>114</v>
      </c>
      <c r="F5" s="42" t="s">
        <v>227</v>
      </c>
      <c r="G5" s="42" t="s">
        <v>226</v>
      </c>
      <c r="H5" s="42" t="s">
        <v>115</v>
      </c>
      <c r="I5" s="70" t="s">
        <v>182</v>
      </c>
      <c r="J5" s="42" t="s">
        <v>347</v>
      </c>
      <c r="K5" s="71" t="s">
        <v>250</v>
      </c>
      <c r="L5" s="42" t="s">
        <v>183</v>
      </c>
      <c r="M5" s="42" t="s">
        <v>246</v>
      </c>
      <c r="N5" s="42" t="s">
        <v>184</v>
      </c>
      <c r="O5" s="42" t="s">
        <v>185</v>
      </c>
      <c r="P5" s="42" t="s">
        <v>186</v>
      </c>
      <c r="Q5" s="42" t="s">
        <v>187</v>
      </c>
      <c r="R5" s="42" t="s">
        <v>188</v>
      </c>
      <c r="S5" s="42" t="s">
        <v>189</v>
      </c>
      <c r="T5" s="42" t="s">
        <v>190</v>
      </c>
      <c r="U5" s="42" t="s">
        <v>191</v>
      </c>
      <c r="V5" s="42" t="s">
        <v>192</v>
      </c>
      <c r="W5" s="70" t="s">
        <v>228</v>
      </c>
      <c r="X5" s="42" t="s">
        <v>229</v>
      </c>
      <c r="Y5" s="71" t="s">
        <v>230</v>
      </c>
    </row>
    <row r="6" spans="1:25" ht="21" customHeight="1" x14ac:dyDescent="0.2">
      <c r="A6" s="44" t="s">
        <v>55</v>
      </c>
      <c r="B6" s="66">
        <v>31.501637023272277</v>
      </c>
      <c r="C6" s="45">
        <v>53.747455977347137</v>
      </c>
      <c r="D6" s="45">
        <v>1.2919210689319529</v>
      </c>
      <c r="E6" s="45">
        <v>68.197504645606585</v>
      </c>
      <c r="F6" s="45">
        <v>11.724626139279708</v>
      </c>
      <c r="G6" s="45">
        <v>63.870453942129011</v>
      </c>
      <c r="H6" s="67">
        <v>7.9461994513759846</v>
      </c>
      <c r="I6" s="66">
        <v>81.540387089552652</v>
      </c>
      <c r="J6" s="45">
        <v>36.293370875153308</v>
      </c>
      <c r="K6" s="67">
        <v>33</v>
      </c>
      <c r="L6" s="66">
        <v>26.613856703712464</v>
      </c>
      <c r="M6" s="45">
        <v>17.427287774887681</v>
      </c>
      <c r="N6" s="45">
        <v>15.795696382123433</v>
      </c>
      <c r="O6" s="45">
        <v>7.838732560889099</v>
      </c>
      <c r="P6" s="45">
        <v>6.0416174036415224</v>
      </c>
      <c r="Q6" s="45">
        <v>5.876093639158193</v>
      </c>
      <c r="R6" s="45">
        <v>5.5213998581224875</v>
      </c>
      <c r="S6" s="45">
        <v>5.2849373374320168</v>
      </c>
      <c r="T6" s="45">
        <v>4.1735634901868055</v>
      </c>
      <c r="U6" s="45">
        <v>1.3360132419011586</v>
      </c>
      <c r="V6" s="67">
        <v>4.0908016079451412</v>
      </c>
      <c r="W6" s="66">
        <v>78</v>
      </c>
      <c r="X6" s="45">
        <v>67</v>
      </c>
      <c r="Y6" s="67">
        <v>27</v>
      </c>
    </row>
    <row r="7" spans="1:25" ht="21" customHeight="1" x14ac:dyDescent="0.2">
      <c r="A7" s="40" t="s">
        <v>41</v>
      </c>
      <c r="B7" s="68">
        <v>34.782608695652172</v>
      </c>
      <c r="C7" s="41">
        <v>52.173913043478258</v>
      </c>
      <c r="D7" s="41">
        <v>5.2173913043478262</v>
      </c>
      <c r="E7" s="41">
        <v>91.304347826086953</v>
      </c>
      <c r="F7" s="41">
        <v>0</v>
      </c>
      <c r="G7" s="41">
        <v>0</v>
      </c>
      <c r="H7" s="69">
        <v>53.913043478260867</v>
      </c>
      <c r="I7" s="68">
        <v>81.739130434782595</v>
      </c>
      <c r="J7" s="41">
        <v>41.739130434782609</v>
      </c>
      <c r="K7" s="69">
        <v>30.434782608695681</v>
      </c>
      <c r="L7" s="68">
        <v>29.213483146067414</v>
      </c>
      <c r="M7" s="41">
        <v>15.730337078651685</v>
      </c>
      <c r="N7" s="41">
        <v>7.8651685393258424</v>
      </c>
      <c r="O7" s="41">
        <v>13.48314606741573</v>
      </c>
      <c r="P7" s="41">
        <v>8.9887640449438209</v>
      </c>
      <c r="Q7" s="41">
        <v>4.4943820224719104</v>
      </c>
      <c r="R7" s="41">
        <v>6.7415730337078648</v>
      </c>
      <c r="S7" s="41">
        <v>4.4943820224719104</v>
      </c>
      <c r="T7" s="41">
        <v>0</v>
      </c>
      <c r="U7" s="41">
        <v>0</v>
      </c>
      <c r="V7" s="69">
        <v>8.9887640449438209</v>
      </c>
      <c r="W7" s="68">
        <v>76.851851851851819</v>
      </c>
      <c r="X7" s="41">
        <v>60.909090909090871</v>
      </c>
      <c r="Y7" s="69">
        <v>33.333333333333336</v>
      </c>
    </row>
    <row r="8" spans="1:25" ht="21" customHeight="1" x14ac:dyDescent="0.2">
      <c r="A8" s="40" t="s">
        <v>22</v>
      </c>
      <c r="B8" s="68">
        <v>36.15023474178404</v>
      </c>
      <c r="C8" s="41">
        <v>63.380281690140848</v>
      </c>
      <c r="D8" s="41">
        <v>0.93896713615023475</v>
      </c>
      <c r="E8" s="41">
        <v>48.826291079812208</v>
      </c>
      <c r="F8" s="41">
        <v>37.558685446009385</v>
      </c>
      <c r="G8" s="41">
        <v>100</v>
      </c>
      <c r="H8" s="69">
        <v>0</v>
      </c>
      <c r="I8" s="68">
        <v>78.40375586854465</v>
      </c>
      <c r="J8" s="41">
        <v>30.985915492957712</v>
      </c>
      <c r="K8" s="69">
        <v>38.49765258215961</v>
      </c>
      <c r="L8" s="68">
        <v>46</v>
      </c>
      <c r="M8" s="41">
        <v>12.666666666666668</v>
      </c>
      <c r="N8" s="41">
        <v>6</v>
      </c>
      <c r="O8" s="41">
        <v>12.666666666666668</v>
      </c>
      <c r="P8" s="41">
        <v>5.3333333333333339</v>
      </c>
      <c r="Q8" s="41">
        <v>2</v>
      </c>
      <c r="R8" s="41">
        <v>5.3333333333333339</v>
      </c>
      <c r="S8" s="41">
        <v>2</v>
      </c>
      <c r="T8" s="41">
        <v>0</v>
      </c>
      <c r="U8" s="41">
        <v>0</v>
      </c>
      <c r="V8" s="69">
        <v>8</v>
      </c>
      <c r="W8" s="68">
        <v>82.474226804123745</v>
      </c>
      <c r="X8" s="41">
        <v>61.000000000000064</v>
      </c>
      <c r="Y8" s="69">
        <v>25.128205128205082</v>
      </c>
    </row>
    <row r="9" spans="1:25" ht="21" customHeight="1" x14ac:dyDescent="0.2">
      <c r="A9" s="40" t="s">
        <v>40</v>
      </c>
      <c r="B9" s="68">
        <v>32.374100719424462</v>
      </c>
      <c r="C9" s="41">
        <v>58.273381294964032</v>
      </c>
      <c r="D9" s="41">
        <v>1.4388489208633095</v>
      </c>
      <c r="E9" s="41">
        <v>84.892086330935257</v>
      </c>
      <c r="F9" s="41">
        <v>1.4388489208633095</v>
      </c>
      <c r="G9" s="41">
        <v>0.71942446043165476</v>
      </c>
      <c r="H9" s="69">
        <v>0.71942446043165476</v>
      </c>
      <c r="I9" s="68">
        <v>73.381294964028754</v>
      </c>
      <c r="J9" s="41">
        <v>41.726618705036003</v>
      </c>
      <c r="K9" s="69">
        <v>31.654676258992836</v>
      </c>
      <c r="L9" s="68">
        <v>35.955056179775283</v>
      </c>
      <c r="M9" s="41">
        <v>26.966292134831459</v>
      </c>
      <c r="N9" s="41">
        <v>11.235955056179774</v>
      </c>
      <c r="O9" s="41">
        <v>6.7415730337078648</v>
      </c>
      <c r="P9" s="41">
        <v>3.3707865168539324</v>
      </c>
      <c r="Q9" s="41">
        <v>3.3707865168539324</v>
      </c>
      <c r="R9" s="41">
        <v>2.2471910112359552</v>
      </c>
      <c r="S9" s="41">
        <v>2.2471910112359552</v>
      </c>
      <c r="T9" s="41">
        <v>0</v>
      </c>
      <c r="U9" s="41">
        <v>3.3707865168539324</v>
      </c>
      <c r="V9" s="69">
        <v>4.4943820224719104</v>
      </c>
      <c r="W9" s="68">
        <v>83.846153846153825</v>
      </c>
      <c r="X9" s="41">
        <v>69.29133858267717</v>
      </c>
      <c r="Y9" s="69">
        <v>36.641221374045806</v>
      </c>
    </row>
    <row r="10" spans="1:25" ht="21" customHeight="1" x14ac:dyDescent="0.2">
      <c r="A10" s="40" t="s">
        <v>119</v>
      </c>
      <c r="B10" s="68">
        <v>20.454545454545457</v>
      </c>
      <c r="C10" s="41">
        <v>61.363636363636367</v>
      </c>
      <c r="D10" s="41">
        <v>0</v>
      </c>
      <c r="E10" s="41">
        <v>77.272727272727266</v>
      </c>
      <c r="F10" s="41">
        <v>2.2727272727272729</v>
      </c>
      <c r="G10" s="41">
        <v>0</v>
      </c>
      <c r="H10" s="69">
        <v>100</v>
      </c>
      <c r="I10" s="68">
        <v>97.727272727272734</v>
      </c>
      <c r="J10" s="41">
        <v>54.545454545454554</v>
      </c>
      <c r="K10" s="69">
        <v>31.818181818181802</v>
      </c>
      <c r="L10" s="68">
        <v>38.461538461538467</v>
      </c>
      <c r="M10" s="41">
        <v>23.076923076923077</v>
      </c>
      <c r="N10" s="41">
        <v>7.6923076923076925</v>
      </c>
      <c r="O10" s="41">
        <v>15.384615384615385</v>
      </c>
      <c r="P10" s="41">
        <v>2.5641025641025639</v>
      </c>
      <c r="Q10" s="41">
        <v>5.1282051282051277</v>
      </c>
      <c r="R10" s="41">
        <v>5.1282051282051277</v>
      </c>
      <c r="S10" s="41">
        <v>0</v>
      </c>
      <c r="T10" s="41">
        <v>0</v>
      </c>
      <c r="U10" s="41">
        <v>0</v>
      </c>
      <c r="V10" s="69">
        <v>2.5641025641025639</v>
      </c>
      <c r="W10" s="68">
        <v>73.809523809523839</v>
      </c>
      <c r="X10" s="41">
        <v>50.000000000000014</v>
      </c>
      <c r="Y10" s="69">
        <v>20.930232558139526</v>
      </c>
    </row>
    <row r="11" spans="1:25" ht="21" customHeight="1" x14ac:dyDescent="0.2">
      <c r="A11" s="40" t="s">
        <v>21</v>
      </c>
      <c r="B11" s="68">
        <v>25.961538461538463</v>
      </c>
      <c r="C11" s="41">
        <v>56.971153846153847</v>
      </c>
      <c r="D11" s="41">
        <v>1.6826923076923077</v>
      </c>
      <c r="E11" s="41">
        <v>50</v>
      </c>
      <c r="F11" s="41">
        <v>23.317307692307693</v>
      </c>
      <c r="G11" s="41">
        <v>97.355769230769226</v>
      </c>
      <c r="H11" s="69">
        <v>0.72115384615384615</v>
      </c>
      <c r="I11" s="68">
        <v>81.730769230769297</v>
      </c>
      <c r="J11" s="41">
        <v>49.759615384615394</v>
      </c>
      <c r="K11" s="69">
        <v>42.788461538461512</v>
      </c>
      <c r="L11" s="68">
        <v>28.75816993464052</v>
      </c>
      <c r="M11" s="41">
        <v>15.359477124183007</v>
      </c>
      <c r="N11" s="41">
        <v>12.091503267973856</v>
      </c>
      <c r="O11" s="41">
        <v>11.76470588235294</v>
      </c>
      <c r="P11" s="41">
        <v>14.052287581699346</v>
      </c>
      <c r="Q11" s="41">
        <v>1.3071895424836601</v>
      </c>
      <c r="R11" s="41">
        <v>4.2483660130718954</v>
      </c>
      <c r="S11" s="41">
        <v>3.594771241830065</v>
      </c>
      <c r="T11" s="41">
        <v>3.2679738562091507</v>
      </c>
      <c r="U11" s="41">
        <v>0.32679738562091504</v>
      </c>
      <c r="V11" s="69">
        <v>5.2287581699346406</v>
      </c>
      <c r="W11" s="68">
        <v>77.127659574468126</v>
      </c>
      <c r="X11" s="41">
        <v>57.512953367875731</v>
      </c>
      <c r="Y11" s="69">
        <v>26.822916666666586</v>
      </c>
    </row>
    <row r="12" spans="1:25" ht="21" customHeight="1" x14ac:dyDescent="0.2">
      <c r="A12" s="40" t="s">
        <v>120</v>
      </c>
      <c r="B12" s="68">
        <v>42.105263157894733</v>
      </c>
      <c r="C12" s="41">
        <v>40.350877192982452</v>
      </c>
      <c r="D12" s="41">
        <v>1.7543859649122806</v>
      </c>
      <c r="E12" s="41">
        <v>87.719298245614027</v>
      </c>
      <c r="F12" s="41">
        <v>1.7543859649122806</v>
      </c>
      <c r="G12" s="41">
        <v>0</v>
      </c>
      <c r="H12" s="69">
        <v>0</v>
      </c>
      <c r="I12" s="68">
        <v>91.228070175438589</v>
      </c>
      <c r="J12" s="41">
        <v>43.859649122807014</v>
      </c>
      <c r="K12" s="69">
        <v>26.315789473684209</v>
      </c>
      <c r="L12" s="68">
        <v>18.75</v>
      </c>
      <c r="M12" s="41">
        <v>16.666666666666664</v>
      </c>
      <c r="N12" s="41">
        <v>18.75</v>
      </c>
      <c r="O12" s="41">
        <v>18.75</v>
      </c>
      <c r="P12" s="41">
        <v>10.416666666666668</v>
      </c>
      <c r="Q12" s="41">
        <v>4.1666666666666661</v>
      </c>
      <c r="R12" s="41">
        <v>2.083333333333333</v>
      </c>
      <c r="S12" s="41">
        <v>4.1666666666666661</v>
      </c>
      <c r="T12" s="41">
        <v>2.083333333333333</v>
      </c>
      <c r="U12" s="41">
        <v>0</v>
      </c>
      <c r="V12" s="69">
        <v>4.1666666666666661</v>
      </c>
      <c r="W12" s="68">
        <v>87.037037037037038</v>
      </c>
      <c r="X12" s="41">
        <v>78.84615384615384</v>
      </c>
      <c r="Y12" s="69">
        <v>62.264150943396224</v>
      </c>
    </row>
    <row r="13" spans="1:25" ht="21" customHeight="1" x14ac:dyDescent="0.2">
      <c r="A13" s="40" t="s">
        <v>117</v>
      </c>
      <c r="B13" s="68">
        <v>31.978798586572438</v>
      </c>
      <c r="C13" s="41">
        <v>43.462897526501763</v>
      </c>
      <c r="D13" s="41">
        <v>1.4134275618374559</v>
      </c>
      <c r="E13" s="41">
        <v>87.632508833922259</v>
      </c>
      <c r="F13" s="41">
        <v>2.8268551236749118</v>
      </c>
      <c r="G13" s="41">
        <v>74.381625441696116</v>
      </c>
      <c r="H13" s="69">
        <v>1.9434628975265018</v>
      </c>
      <c r="I13" s="68">
        <v>83.922261484098897</v>
      </c>
      <c r="J13" s="41">
        <v>22.791519434628995</v>
      </c>
      <c r="K13" s="69">
        <v>31.09540636042404</v>
      </c>
      <c r="L13" s="68">
        <v>17.995444191343964</v>
      </c>
      <c r="M13" s="41">
        <v>12.984054669703873</v>
      </c>
      <c r="N13" s="41">
        <v>32.574031890660592</v>
      </c>
      <c r="O13" s="41">
        <v>4.7835990888382689</v>
      </c>
      <c r="P13" s="41">
        <v>4.3280182232346238</v>
      </c>
      <c r="Q13" s="41">
        <v>10.933940774487471</v>
      </c>
      <c r="R13" s="41">
        <v>4.1002277904328022</v>
      </c>
      <c r="S13" s="41">
        <v>2.9612756264236904</v>
      </c>
      <c r="T13" s="41">
        <v>7.0615034168564916</v>
      </c>
      <c r="U13" s="41">
        <v>0.45558086560364464</v>
      </c>
      <c r="V13" s="69">
        <v>1.8223234624145785</v>
      </c>
      <c r="W13" s="68">
        <v>89.433962264150892</v>
      </c>
      <c r="X13" s="41">
        <v>77.902621722846405</v>
      </c>
      <c r="Y13" s="69">
        <v>25.186567164179113</v>
      </c>
    </row>
    <row r="14" spans="1:25" ht="21" customHeight="1" x14ac:dyDescent="0.2">
      <c r="A14" s="40" t="s">
        <v>12</v>
      </c>
      <c r="B14" s="68">
        <v>34.761904761904759</v>
      </c>
      <c r="C14" s="41">
        <v>57.142857142857139</v>
      </c>
      <c r="D14" s="41">
        <v>0.95238095238095244</v>
      </c>
      <c r="E14" s="41">
        <v>65.952380952380949</v>
      </c>
      <c r="F14" s="41">
        <v>8.3333333333333321</v>
      </c>
      <c r="G14" s="41">
        <v>74.047619047619051</v>
      </c>
      <c r="H14" s="69">
        <v>0</v>
      </c>
      <c r="I14" s="68">
        <v>86.666666666666558</v>
      </c>
      <c r="J14" s="41">
        <v>36.904761904762033</v>
      </c>
      <c r="K14" s="69">
        <v>31.428571428571573</v>
      </c>
      <c r="L14" s="68">
        <v>37.267080745341616</v>
      </c>
      <c r="M14" s="41">
        <v>2.1739130434782608</v>
      </c>
      <c r="N14" s="41">
        <v>18.012422360248447</v>
      </c>
      <c r="O14" s="41">
        <v>8.695652173913043</v>
      </c>
      <c r="P14" s="41">
        <v>7.7639751552795024</v>
      </c>
      <c r="Q14" s="41">
        <v>9.316770186335404</v>
      </c>
      <c r="R14" s="41">
        <v>6.5217391304347823</v>
      </c>
      <c r="S14" s="41">
        <v>2.1739130434782608</v>
      </c>
      <c r="T14" s="41">
        <v>4.0372670807453419</v>
      </c>
      <c r="U14" s="41">
        <v>2.1739130434782608</v>
      </c>
      <c r="V14" s="69">
        <v>1.8633540372670807</v>
      </c>
      <c r="W14" s="68">
        <v>82.41469816272955</v>
      </c>
      <c r="X14" s="41">
        <v>72.020725388600908</v>
      </c>
      <c r="Y14" s="69">
        <v>39.58868894601548</v>
      </c>
    </row>
    <row r="15" spans="1:25" ht="21" customHeight="1" x14ac:dyDescent="0.2">
      <c r="A15" s="40" t="s">
        <v>355</v>
      </c>
      <c r="B15" s="68">
        <v>29.930394431554525</v>
      </c>
      <c r="C15" s="41">
        <v>68.44547563805105</v>
      </c>
      <c r="D15" s="41">
        <v>0.6960556844547563</v>
      </c>
      <c r="E15" s="41">
        <v>46.403712296983755</v>
      </c>
      <c r="F15" s="41">
        <v>25.290023201856147</v>
      </c>
      <c r="G15" s="41">
        <v>95.591647331786547</v>
      </c>
      <c r="H15" s="69">
        <v>0.46403712296983757</v>
      </c>
      <c r="I15" s="68">
        <v>81.670533642691353</v>
      </c>
      <c r="J15" s="41">
        <v>29.930394431554578</v>
      </c>
      <c r="K15" s="69">
        <v>37.122969837587043</v>
      </c>
      <c r="L15" s="68">
        <v>30.76923076923077</v>
      </c>
      <c r="M15" s="41">
        <v>8</v>
      </c>
      <c r="N15" s="41">
        <v>14.461538461538462</v>
      </c>
      <c r="O15" s="41">
        <v>3.6923076923076925</v>
      </c>
      <c r="P15" s="41">
        <v>4</v>
      </c>
      <c r="Q15" s="41">
        <v>5.8461538461538458</v>
      </c>
      <c r="R15" s="41">
        <v>8.3076923076923084</v>
      </c>
      <c r="S15" s="41">
        <v>15.384615384615385</v>
      </c>
      <c r="T15" s="41">
        <v>6.1538461538461542</v>
      </c>
      <c r="U15" s="41">
        <v>1.5384615384615385</v>
      </c>
      <c r="V15" s="69">
        <v>1.8461538461538463</v>
      </c>
      <c r="W15" s="68">
        <v>68.877551020408077</v>
      </c>
      <c r="X15" s="41">
        <v>65.326633165829037</v>
      </c>
      <c r="Y15" s="69">
        <v>21.621621621621689</v>
      </c>
    </row>
    <row r="16" spans="1:25" ht="21" customHeight="1" x14ac:dyDescent="0.2">
      <c r="A16" s="40" t="s">
        <v>29</v>
      </c>
      <c r="B16" s="68">
        <v>36.654135338345867</v>
      </c>
      <c r="C16" s="41">
        <v>47.368421052631575</v>
      </c>
      <c r="D16" s="41">
        <v>1.6917293233082706</v>
      </c>
      <c r="E16" s="41">
        <v>83.834586466165419</v>
      </c>
      <c r="F16" s="41">
        <v>1.6917293233082706</v>
      </c>
      <c r="G16" s="41">
        <v>0</v>
      </c>
      <c r="H16" s="69">
        <v>32.330827067669169</v>
      </c>
      <c r="I16" s="68">
        <v>82.330827067669077</v>
      </c>
      <c r="J16" s="41">
        <v>40.413533834586559</v>
      </c>
      <c r="K16" s="69">
        <v>35.902255639097852</v>
      </c>
      <c r="L16" s="68">
        <v>24.303797468354428</v>
      </c>
      <c r="M16" s="41">
        <v>20</v>
      </c>
      <c r="N16" s="41">
        <v>17.721518987341771</v>
      </c>
      <c r="O16" s="41">
        <v>8.8607594936708853</v>
      </c>
      <c r="P16" s="41">
        <v>5.0632911392405067</v>
      </c>
      <c r="Q16" s="41">
        <v>7.59493670886076</v>
      </c>
      <c r="R16" s="41">
        <v>4.3037974683544302</v>
      </c>
      <c r="S16" s="41">
        <v>2.278481012658228</v>
      </c>
      <c r="T16" s="41">
        <v>5.0632911392405067</v>
      </c>
      <c r="U16" s="41">
        <v>0.50632911392405067</v>
      </c>
      <c r="V16" s="69">
        <v>4.3037974683544302</v>
      </c>
      <c r="W16" s="68">
        <v>81.781376518218508</v>
      </c>
      <c r="X16" s="41">
        <v>69.721115537848547</v>
      </c>
      <c r="Y16" s="69">
        <v>32.673267326732663</v>
      </c>
    </row>
    <row r="17" spans="1:25" ht="21" customHeight="1" x14ac:dyDescent="0.2">
      <c r="A17" s="40" t="s">
        <v>164</v>
      </c>
      <c r="B17" s="68">
        <v>26.829268292682929</v>
      </c>
      <c r="C17" s="41">
        <v>54.390243902439025</v>
      </c>
      <c r="D17" s="41">
        <v>0.97560975609756095</v>
      </c>
      <c r="E17" s="41">
        <v>43.902439024390247</v>
      </c>
      <c r="F17" s="41">
        <v>34.146341463414636</v>
      </c>
      <c r="G17" s="41">
        <v>98.292682926829272</v>
      </c>
      <c r="H17" s="69">
        <v>0.24390243902439024</v>
      </c>
      <c r="I17" s="68">
        <v>82.682926829268283</v>
      </c>
      <c r="J17" s="41">
        <v>47.073170731707314</v>
      </c>
      <c r="K17" s="69">
        <v>36.09756097560976</v>
      </c>
      <c r="L17" s="68">
        <v>26.01880877742947</v>
      </c>
      <c r="M17" s="41">
        <v>22.257053291536049</v>
      </c>
      <c r="N17" s="41">
        <v>15.360501567398119</v>
      </c>
      <c r="O17" s="41">
        <v>13.166144200626958</v>
      </c>
      <c r="P17" s="41">
        <v>7.8369905956112857</v>
      </c>
      <c r="Q17" s="41">
        <v>0.94043887147335425</v>
      </c>
      <c r="R17" s="41">
        <v>7.2100313479623823</v>
      </c>
      <c r="S17" s="41">
        <v>3.4482758620689653</v>
      </c>
      <c r="T17" s="41">
        <v>0</v>
      </c>
      <c r="U17" s="41">
        <v>0</v>
      </c>
      <c r="V17" s="69">
        <v>3.761755485893417</v>
      </c>
      <c r="W17" s="68">
        <v>83.561643835616437</v>
      </c>
      <c r="X17" s="41">
        <v>56.60377358490566</v>
      </c>
      <c r="Y17" s="69">
        <v>18.469656992084431</v>
      </c>
    </row>
    <row r="18" spans="1:25" ht="21" customHeight="1" x14ac:dyDescent="0.2">
      <c r="A18" s="40" t="s">
        <v>35</v>
      </c>
      <c r="B18" s="68">
        <v>33.75</v>
      </c>
      <c r="C18" s="41">
        <v>44.375</v>
      </c>
      <c r="D18" s="41">
        <v>3.75</v>
      </c>
      <c r="E18" s="41">
        <v>78.125</v>
      </c>
      <c r="F18" s="41">
        <v>3.125</v>
      </c>
      <c r="G18" s="41">
        <v>0</v>
      </c>
      <c r="H18" s="69">
        <v>54.374999999999993</v>
      </c>
      <c r="I18" s="68">
        <v>84.375000000000028</v>
      </c>
      <c r="J18" s="41">
        <v>46.874999999999993</v>
      </c>
      <c r="K18" s="69">
        <v>22.499999999999979</v>
      </c>
      <c r="L18" s="68">
        <v>31.03448275862069</v>
      </c>
      <c r="M18" s="41">
        <v>14.655172413793101</v>
      </c>
      <c r="N18" s="41">
        <v>18.103448275862068</v>
      </c>
      <c r="O18" s="41">
        <v>10.344827586206897</v>
      </c>
      <c r="P18" s="41">
        <v>8.6206896551724146</v>
      </c>
      <c r="Q18" s="41">
        <v>3.4482758620689653</v>
      </c>
      <c r="R18" s="41">
        <v>5.1724137931034484</v>
      </c>
      <c r="S18" s="41">
        <v>2.5862068965517242</v>
      </c>
      <c r="T18" s="41">
        <v>0</v>
      </c>
      <c r="U18" s="41">
        <v>1.7241379310344827</v>
      </c>
      <c r="V18" s="69">
        <v>4.3103448275862073</v>
      </c>
      <c r="W18" s="68">
        <v>77.464788732394368</v>
      </c>
      <c r="X18" s="41">
        <v>61.379310344827566</v>
      </c>
      <c r="Y18" s="69">
        <v>30.872483221476504</v>
      </c>
    </row>
    <row r="19" spans="1:25" ht="21" customHeight="1" x14ac:dyDescent="0.2">
      <c r="A19" s="40" t="s">
        <v>121</v>
      </c>
      <c r="B19" s="68">
        <v>32.631578947368425</v>
      </c>
      <c r="C19" s="41">
        <v>58.947368421052623</v>
      </c>
      <c r="D19" s="41">
        <v>1.0526315789473684</v>
      </c>
      <c r="E19" s="41">
        <v>78.94736842105263</v>
      </c>
      <c r="F19" s="41">
        <v>6.3157894736842106</v>
      </c>
      <c r="G19" s="41">
        <v>0</v>
      </c>
      <c r="H19" s="69">
        <v>26.315789473684209</v>
      </c>
      <c r="I19" s="68">
        <v>84.210526315789451</v>
      </c>
      <c r="J19" s="41">
        <v>46.315789473684227</v>
      </c>
      <c r="K19" s="69">
        <v>43.157894736842124</v>
      </c>
      <c r="L19" s="68">
        <v>34.285714285714285</v>
      </c>
      <c r="M19" s="41">
        <v>15.714285714285714</v>
      </c>
      <c r="N19" s="41">
        <v>8.5714285714285712</v>
      </c>
      <c r="O19" s="41">
        <v>18.571428571428573</v>
      </c>
      <c r="P19" s="41">
        <v>8.5714285714285712</v>
      </c>
      <c r="Q19" s="41">
        <v>4.2857142857142856</v>
      </c>
      <c r="R19" s="41">
        <v>1.4285714285714286</v>
      </c>
      <c r="S19" s="41">
        <v>2.8571428571428572</v>
      </c>
      <c r="T19" s="41">
        <v>0</v>
      </c>
      <c r="U19" s="41">
        <v>4.2857142857142856</v>
      </c>
      <c r="V19" s="69">
        <v>1.4285714285714286</v>
      </c>
      <c r="W19" s="68">
        <v>77.272727272727252</v>
      </c>
      <c r="X19" s="41">
        <v>72.413793103448256</v>
      </c>
      <c r="Y19" s="69">
        <v>24.444444444444461</v>
      </c>
    </row>
    <row r="20" spans="1:25" ht="21" customHeight="1" x14ac:dyDescent="0.2">
      <c r="A20" s="40" t="s">
        <v>17</v>
      </c>
      <c r="B20" s="68">
        <v>33.14176245210728</v>
      </c>
      <c r="C20" s="41">
        <v>53.256704980842919</v>
      </c>
      <c r="D20" s="41">
        <v>1.5325670498084289</v>
      </c>
      <c r="E20" s="41">
        <v>75.47892720306514</v>
      </c>
      <c r="F20" s="41">
        <v>4.2145593869731801</v>
      </c>
      <c r="G20" s="41">
        <v>99.042145593869733</v>
      </c>
      <c r="H20" s="69">
        <v>0.19157088122605362</v>
      </c>
      <c r="I20" s="68">
        <v>84.865900383141863</v>
      </c>
      <c r="J20" s="41">
        <v>40.804597701149369</v>
      </c>
      <c r="K20" s="69">
        <v>32.950191570881124</v>
      </c>
      <c r="L20" s="68">
        <v>28.35820895522388</v>
      </c>
      <c r="M20" s="41">
        <v>22.885572139303484</v>
      </c>
      <c r="N20" s="41">
        <v>10.44776119402985</v>
      </c>
      <c r="O20" s="41">
        <v>7.2139303482587067</v>
      </c>
      <c r="P20" s="41">
        <v>7.4626865671641784</v>
      </c>
      <c r="Q20" s="41">
        <v>5.2238805970149249</v>
      </c>
      <c r="R20" s="41">
        <v>5.9701492537313428</v>
      </c>
      <c r="S20" s="41">
        <v>2.9850746268656714</v>
      </c>
      <c r="T20" s="41">
        <v>4.9751243781094532</v>
      </c>
      <c r="U20" s="41">
        <v>0.74626865671641784</v>
      </c>
      <c r="V20" s="69">
        <v>3.7313432835820892</v>
      </c>
      <c r="W20" s="68">
        <v>74.948665297741414</v>
      </c>
      <c r="X20" s="41">
        <v>77.049180327868996</v>
      </c>
      <c r="Y20" s="69">
        <v>27.54491017964061</v>
      </c>
    </row>
    <row r="21" spans="1:25" ht="21" customHeight="1" x14ac:dyDescent="0.2">
      <c r="A21" s="40" t="s">
        <v>45</v>
      </c>
      <c r="B21" s="68">
        <v>29.09090909090909</v>
      </c>
      <c r="C21" s="41">
        <v>52.72727272727272</v>
      </c>
      <c r="D21" s="41">
        <v>3.6363636363636362</v>
      </c>
      <c r="E21" s="41">
        <v>90.909090909090907</v>
      </c>
      <c r="F21" s="41">
        <v>3.6363636363636362</v>
      </c>
      <c r="G21" s="41">
        <v>0</v>
      </c>
      <c r="H21" s="69">
        <v>7.2727272727272725</v>
      </c>
      <c r="I21" s="68">
        <v>92.72727272727272</v>
      </c>
      <c r="J21" s="41">
        <v>50.909090909090914</v>
      </c>
      <c r="K21" s="69">
        <v>19.999999999999986</v>
      </c>
      <c r="L21" s="68">
        <v>29.545454545454547</v>
      </c>
      <c r="M21" s="41">
        <v>2.2727272727272729</v>
      </c>
      <c r="N21" s="41">
        <v>20.454545454545457</v>
      </c>
      <c r="O21" s="41">
        <v>13.636363636363635</v>
      </c>
      <c r="P21" s="41">
        <v>2.2727272727272729</v>
      </c>
      <c r="Q21" s="41">
        <v>4.5454545454545459</v>
      </c>
      <c r="R21" s="41">
        <v>4.5454545454545459</v>
      </c>
      <c r="S21" s="41">
        <v>6.8181818181818175</v>
      </c>
      <c r="T21" s="41">
        <v>0</v>
      </c>
      <c r="U21" s="41">
        <v>0</v>
      </c>
      <c r="V21" s="69">
        <v>15.909090909090908</v>
      </c>
      <c r="W21" s="68">
        <v>47.169811320754711</v>
      </c>
      <c r="X21" s="41">
        <v>60.377358490566039</v>
      </c>
      <c r="Y21" s="69">
        <v>30.188679245283012</v>
      </c>
    </row>
    <row r="22" spans="1:25" ht="21" customHeight="1" x14ac:dyDescent="0.2">
      <c r="A22" s="40" t="s">
        <v>39</v>
      </c>
      <c r="B22" s="68">
        <v>23.076923076923077</v>
      </c>
      <c r="C22" s="41">
        <v>64.102564102564102</v>
      </c>
      <c r="D22" s="41">
        <v>0</v>
      </c>
      <c r="E22" s="41">
        <v>92.307692307692307</v>
      </c>
      <c r="F22" s="41">
        <v>0</v>
      </c>
      <c r="G22" s="41">
        <v>0</v>
      </c>
      <c r="H22" s="69">
        <v>100</v>
      </c>
      <c r="I22" s="68">
        <v>89.743589743589737</v>
      </c>
      <c r="J22" s="41">
        <v>71.794871794871796</v>
      </c>
      <c r="K22" s="69">
        <v>30.76923076923077</v>
      </c>
      <c r="L22" s="68">
        <v>25.806451612903224</v>
      </c>
      <c r="M22" s="41">
        <v>16.129032258064516</v>
      </c>
      <c r="N22" s="41">
        <v>3.225806451612903</v>
      </c>
      <c r="O22" s="41">
        <v>19.35483870967742</v>
      </c>
      <c r="P22" s="41">
        <v>6.4516129032258061</v>
      </c>
      <c r="Q22" s="41">
        <v>3.225806451612903</v>
      </c>
      <c r="R22" s="41">
        <v>6.4516129032258061</v>
      </c>
      <c r="S22" s="41">
        <v>6.4516129032258061</v>
      </c>
      <c r="T22" s="41">
        <v>0</v>
      </c>
      <c r="U22" s="41">
        <v>3.225806451612903</v>
      </c>
      <c r="V22" s="69">
        <v>9.67741935483871</v>
      </c>
      <c r="W22" s="68">
        <v>83.783783783783761</v>
      </c>
      <c r="X22" s="41">
        <v>59.459459459459453</v>
      </c>
      <c r="Y22" s="69">
        <v>45.94594594594593</v>
      </c>
    </row>
    <row r="23" spans="1:25" ht="21" customHeight="1" x14ac:dyDescent="0.2">
      <c r="A23" s="40" t="s">
        <v>6</v>
      </c>
      <c r="B23" s="68">
        <v>21.428571428571427</v>
      </c>
      <c r="C23" s="41">
        <v>87.142857142857139</v>
      </c>
      <c r="D23" s="41">
        <v>2.8571428571428572</v>
      </c>
      <c r="E23" s="41">
        <v>78.571428571428569</v>
      </c>
      <c r="F23" s="41">
        <v>1.4285714285714286</v>
      </c>
      <c r="G23" s="41">
        <v>58.571428571428577</v>
      </c>
      <c r="H23" s="69">
        <v>2.8571428571428572</v>
      </c>
      <c r="I23" s="68">
        <v>72.857142857142847</v>
      </c>
      <c r="J23" s="41">
        <v>41.428571428571431</v>
      </c>
      <c r="K23" s="69">
        <v>37.142857142857146</v>
      </c>
      <c r="L23" s="68">
        <v>3.9215686274509802</v>
      </c>
      <c r="M23" s="41">
        <v>1.9607843137254901</v>
      </c>
      <c r="N23" s="41">
        <v>0</v>
      </c>
      <c r="O23" s="41">
        <v>3.9215686274509802</v>
      </c>
      <c r="P23" s="41">
        <v>1.9607843137254901</v>
      </c>
      <c r="Q23" s="41">
        <v>1.9607843137254901</v>
      </c>
      <c r="R23" s="41">
        <v>3.9215686274509802</v>
      </c>
      <c r="S23" s="41">
        <v>62.745098039215684</v>
      </c>
      <c r="T23" s="41">
        <v>0</v>
      </c>
      <c r="U23" s="41">
        <v>17.647058823529413</v>
      </c>
      <c r="V23" s="69">
        <v>1.9607843137254901</v>
      </c>
      <c r="W23" s="68">
        <v>79.411764705882348</v>
      </c>
      <c r="X23" s="41">
        <v>68.656716417910445</v>
      </c>
      <c r="Y23" s="69">
        <v>15.942028985507244</v>
      </c>
    </row>
    <row r="24" spans="1:25" ht="21" customHeight="1" x14ac:dyDescent="0.2">
      <c r="A24" s="40" t="s">
        <v>26</v>
      </c>
      <c r="B24" s="68">
        <v>34.741784037558688</v>
      </c>
      <c r="C24" s="41">
        <v>38.967136150234744</v>
      </c>
      <c r="D24" s="41">
        <v>0.93896713615023475</v>
      </c>
      <c r="E24" s="41">
        <v>79.812206572769952</v>
      </c>
      <c r="F24" s="41">
        <v>1.8779342723004695</v>
      </c>
      <c r="G24" s="41">
        <v>0</v>
      </c>
      <c r="H24" s="69">
        <v>5.6338028169014089</v>
      </c>
      <c r="I24" s="68">
        <v>89.671361502347395</v>
      </c>
      <c r="J24" s="41">
        <v>54.460093896713623</v>
      </c>
      <c r="K24" s="69">
        <v>34.272300469483582</v>
      </c>
      <c r="L24" s="68">
        <v>21.264367816091951</v>
      </c>
      <c r="M24" s="41">
        <v>6.8965517241379306</v>
      </c>
      <c r="N24" s="41">
        <v>27.011494252873565</v>
      </c>
      <c r="O24" s="41">
        <v>6.8965517241379306</v>
      </c>
      <c r="P24" s="41">
        <v>8.6206896551724146</v>
      </c>
      <c r="Q24" s="41">
        <v>7.4712643678160928</v>
      </c>
      <c r="R24" s="41">
        <v>2.8735632183908044</v>
      </c>
      <c r="S24" s="41">
        <v>3.4482758620689653</v>
      </c>
      <c r="T24" s="41">
        <v>11.494252873563218</v>
      </c>
      <c r="U24" s="41">
        <v>0</v>
      </c>
      <c r="V24" s="69">
        <v>4.0229885057471266</v>
      </c>
      <c r="W24" s="68">
        <v>64.893617021276597</v>
      </c>
      <c r="X24" s="41">
        <v>63.131313131313135</v>
      </c>
      <c r="Y24" s="69">
        <v>25.388601036269431</v>
      </c>
    </row>
    <row r="25" spans="1:25" ht="21" customHeight="1" x14ac:dyDescent="0.2">
      <c r="A25" s="40" t="s">
        <v>13</v>
      </c>
      <c r="B25" s="68">
        <v>27.375565610859731</v>
      </c>
      <c r="C25" s="41">
        <v>53.619909502262445</v>
      </c>
      <c r="D25" s="41">
        <v>0.67873303167420818</v>
      </c>
      <c r="E25" s="41">
        <v>47.285067873303163</v>
      </c>
      <c r="F25" s="41">
        <v>36.199095022624434</v>
      </c>
      <c r="G25" s="41">
        <v>94.796380090497735</v>
      </c>
      <c r="H25" s="69">
        <v>0</v>
      </c>
      <c r="I25" s="68">
        <v>88.687782805429876</v>
      </c>
      <c r="J25" s="41">
        <v>43.891402714932084</v>
      </c>
      <c r="K25" s="69">
        <v>37.782805429864155</v>
      </c>
      <c r="L25" s="68">
        <v>21.59090909090909</v>
      </c>
      <c r="M25" s="41">
        <v>21.875</v>
      </c>
      <c r="N25" s="41">
        <v>11.931818181818182</v>
      </c>
      <c r="O25" s="41">
        <v>4.2613636363636358</v>
      </c>
      <c r="P25" s="41">
        <v>7.1022727272727275</v>
      </c>
      <c r="Q25" s="41">
        <v>6.8181818181818175</v>
      </c>
      <c r="R25" s="41">
        <v>4.2613636363636358</v>
      </c>
      <c r="S25" s="41">
        <v>8.2386363636363633</v>
      </c>
      <c r="T25" s="41">
        <v>8.5227272727272716</v>
      </c>
      <c r="U25" s="41">
        <v>2.5568181818181821</v>
      </c>
      <c r="V25" s="69">
        <v>2.8409090909090908</v>
      </c>
      <c r="W25" s="68">
        <v>82.456140350877234</v>
      </c>
      <c r="X25" s="41">
        <v>61.369193154034384</v>
      </c>
      <c r="Y25" s="69">
        <v>24.449877750611158</v>
      </c>
    </row>
    <row r="26" spans="1:25" ht="21" customHeight="1" x14ac:dyDescent="0.2">
      <c r="A26" s="40" t="s">
        <v>31</v>
      </c>
      <c r="B26" s="68">
        <v>44.444444444444443</v>
      </c>
      <c r="C26" s="41">
        <v>62.962962962962962</v>
      </c>
      <c r="D26" s="41">
        <v>0</v>
      </c>
      <c r="E26" s="41">
        <v>70.370370370370367</v>
      </c>
      <c r="F26" s="41">
        <v>11.111111111111111</v>
      </c>
      <c r="G26" s="41">
        <v>100</v>
      </c>
      <c r="H26" s="69">
        <v>0</v>
      </c>
      <c r="I26" s="68">
        <v>90.740740740740748</v>
      </c>
      <c r="J26" s="41">
        <v>46.296296296296298</v>
      </c>
      <c r="K26" s="69">
        <v>37.037037037037038</v>
      </c>
      <c r="L26" s="68">
        <v>47.619047619047613</v>
      </c>
      <c r="M26" s="41">
        <v>9.5238095238095237</v>
      </c>
      <c r="N26" s="41">
        <v>4.7619047619047619</v>
      </c>
      <c r="O26" s="41">
        <v>9.5238095238095237</v>
      </c>
      <c r="P26" s="41">
        <v>11.904761904761903</v>
      </c>
      <c r="Q26" s="41">
        <v>0</v>
      </c>
      <c r="R26" s="41">
        <v>7.1428571428571423</v>
      </c>
      <c r="S26" s="41">
        <v>0</v>
      </c>
      <c r="T26" s="41">
        <v>0</v>
      </c>
      <c r="U26" s="41">
        <v>0</v>
      </c>
      <c r="V26" s="69">
        <v>9.5238095238095237</v>
      </c>
      <c r="W26" s="68">
        <v>73.076923076923066</v>
      </c>
      <c r="X26" s="41">
        <v>46</v>
      </c>
      <c r="Y26" s="69">
        <v>26.923076923076923</v>
      </c>
    </row>
    <row r="27" spans="1:25" ht="21" customHeight="1" x14ac:dyDescent="0.2">
      <c r="A27" s="40" t="s">
        <v>38</v>
      </c>
      <c r="B27" s="68">
        <v>33.734939759036145</v>
      </c>
      <c r="C27" s="41">
        <v>58.433734939759042</v>
      </c>
      <c r="D27" s="41">
        <v>0</v>
      </c>
      <c r="E27" s="41">
        <v>86.144578313253021</v>
      </c>
      <c r="F27" s="41">
        <v>1.2048192771084338</v>
      </c>
      <c r="G27" s="41">
        <v>0</v>
      </c>
      <c r="H27" s="69">
        <v>0</v>
      </c>
      <c r="I27" s="68">
        <v>87.349397590361448</v>
      </c>
      <c r="J27" s="41">
        <v>40.963855421686745</v>
      </c>
      <c r="K27" s="69">
        <v>32.530120481927717</v>
      </c>
      <c r="L27" s="68">
        <v>31.818181818181817</v>
      </c>
      <c r="M27" s="41">
        <v>13.636363636363635</v>
      </c>
      <c r="N27" s="41">
        <v>9.0909090909090917</v>
      </c>
      <c r="O27" s="41">
        <v>16.666666666666664</v>
      </c>
      <c r="P27" s="41">
        <v>10.606060606060606</v>
      </c>
      <c r="Q27" s="41">
        <v>3.7878787878787881</v>
      </c>
      <c r="R27" s="41">
        <v>5.3030303030303028</v>
      </c>
      <c r="S27" s="41">
        <v>3.0303030303030303</v>
      </c>
      <c r="T27" s="41">
        <v>0</v>
      </c>
      <c r="U27" s="41">
        <v>0.75757575757575757</v>
      </c>
      <c r="V27" s="69">
        <v>5.3030303030303028</v>
      </c>
      <c r="W27" s="68">
        <v>79.020979020978999</v>
      </c>
      <c r="X27" s="41">
        <v>58.940397350993358</v>
      </c>
      <c r="Y27" s="69">
        <v>30.718954248366014</v>
      </c>
    </row>
    <row r="28" spans="1:25" ht="21" customHeight="1" x14ac:dyDescent="0.2">
      <c r="A28" s="40" t="s">
        <v>54</v>
      </c>
      <c r="B28" s="68">
        <v>38.235294117647058</v>
      </c>
      <c r="C28" s="41">
        <v>38.235294117647058</v>
      </c>
      <c r="D28" s="41">
        <v>0</v>
      </c>
      <c r="E28" s="41">
        <v>82.35294117647058</v>
      </c>
      <c r="F28" s="41">
        <v>0</v>
      </c>
      <c r="G28" s="41">
        <v>0</v>
      </c>
      <c r="H28" s="69">
        <v>0</v>
      </c>
      <c r="I28" s="68">
        <v>52.941176470588239</v>
      </c>
      <c r="J28" s="41">
        <v>85.294117647058826</v>
      </c>
      <c r="K28" s="69">
        <v>17.647058823529406</v>
      </c>
      <c r="L28" s="68"/>
      <c r="M28" s="41"/>
      <c r="N28" s="41"/>
      <c r="O28" s="41"/>
      <c r="P28" s="41"/>
      <c r="Q28" s="41"/>
      <c r="R28" s="41"/>
      <c r="S28" s="41"/>
      <c r="T28" s="41"/>
      <c r="U28" s="41"/>
      <c r="V28" s="69"/>
      <c r="W28" s="68">
        <v>87.878787878787875</v>
      </c>
      <c r="X28" s="41">
        <v>78.787878787878796</v>
      </c>
      <c r="Y28" s="69">
        <v>43.749999999999993</v>
      </c>
    </row>
    <row r="29" spans="1:25" ht="21" customHeight="1" x14ac:dyDescent="0.2">
      <c r="A29" s="40" t="s">
        <v>8</v>
      </c>
      <c r="B29" s="68">
        <v>25.567010309278349</v>
      </c>
      <c r="C29" s="41">
        <v>49.896907216494846</v>
      </c>
      <c r="D29" s="41">
        <v>1.6494845360824744</v>
      </c>
      <c r="E29" s="41">
        <v>68.659793814432987</v>
      </c>
      <c r="F29" s="41">
        <v>9.8969072164948457</v>
      </c>
      <c r="G29" s="41">
        <v>90.30927835051547</v>
      </c>
      <c r="H29" s="69">
        <v>0.41237113402061859</v>
      </c>
      <c r="I29" s="68">
        <v>76.494845360824712</v>
      </c>
      <c r="J29" s="41">
        <v>25.979381443299026</v>
      </c>
      <c r="K29" s="69">
        <v>31.546391752577414</v>
      </c>
      <c r="L29" s="68">
        <v>20.289855072463769</v>
      </c>
      <c r="M29" s="41">
        <v>30.724637681159422</v>
      </c>
      <c r="N29" s="41">
        <v>17.971014492753625</v>
      </c>
      <c r="O29" s="41">
        <v>6.0869565217391308</v>
      </c>
      <c r="P29" s="41">
        <v>2.8985507246376812</v>
      </c>
      <c r="Q29" s="41">
        <v>3.1884057971014492</v>
      </c>
      <c r="R29" s="41">
        <v>8.9855072463768124</v>
      </c>
      <c r="S29" s="41">
        <v>2.6086956521739131</v>
      </c>
      <c r="T29" s="41">
        <v>3.1884057971014492</v>
      </c>
      <c r="U29" s="41">
        <v>0.57971014492753625</v>
      </c>
      <c r="V29" s="69">
        <v>3.4782608695652173</v>
      </c>
      <c r="W29" s="68">
        <v>87.004405286343626</v>
      </c>
      <c r="X29" s="41">
        <v>77.192982456140328</v>
      </c>
      <c r="Y29" s="69">
        <v>35.205183585313279</v>
      </c>
    </row>
    <row r="30" spans="1:25" ht="21" customHeight="1" x14ac:dyDescent="0.2">
      <c r="A30" s="40" t="s">
        <v>34</v>
      </c>
      <c r="B30" s="68">
        <v>34.972677595628419</v>
      </c>
      <c r="C30" s="41">
        <v>43.715846994535518</v>
      </c>
      <c r="D30" s="41">
        <v>2.7322404371584699</v>
      </c>
      <c r="E30" s="41">
        <v>68.30601092896174</v>
      </c>
      <c r="F30" s="41">
        <v>1.639344262295082</v>
      </c>
      <c r="G30" s="41">
        <v>0.27322404371584702</v>
      </c>
      <c r="H30" s="69">
        <v>33.879781420765028</v>
      </c>
      <c r="I30" s="68">
        <v>82.513661202185816</v>
      </c>
      <c r="J30" s="41">
        <v>45.628415300546443</v>
      </c>
      <c r="K30" s="69">
        <v>31.420765027322361</v>
      </c>
      <c r="L30" s="68">
        <v>28.937728937728942</v>
      </c>
      <c r="M30" s="41">
        <v>19.780219780219781</v>
      </c>
      <c r="N30" s="41">
        <v>24.54212454212454</v>
      </c>
      <c r="O30" s="41">
        <v>5.1282051282051277</v>
      </c>
      <c r="P30" s="41">
        <v>3.6630036630036633</v>
      </c>
      <c r="Q30" s="41">
        <v>3.6630036630036633</v>
      </c>
      <c r="R30" s="41">
        <v>5.4945054945054945</v>
      </c>
      <c r="S30" s="41">
        <v>2.197802197802198</v>
      </c>
      <c r="T30" s="41">
        <v>2.5641025641025639</v>
      </c>
      <c r="U30" s="41">
        <v>1.4652014652014651</v>
      </c>
      <c r="V30" s="69">
        <v>2.5641025641025639</v>
      </c>
      <c r="W30" s="68">
        <v>76.96969696969704</v>
      </c>
      <c r="X30" s="41">
        <v>59.638554216867554</v>
      </c>
      <c r="Y30" s="69">
        <v>24.332344213649829</v>
      </c>
    </row>
    <row r="31" spans="1:25" ht="21" customHeight="1" x14ac:dyDescent="0.2">
      <c r="A31" s="40" t="s">
        <v>37</v>
      </c>
      <c r="B31" s="68">
        <v>33.333333333333329</v>
      </c>
      <c r="C31" s="41">
        <v>45.714285714285715</v>
      </c>
      <c r="D31" s="41">
        <v>0.76190476190476186</v>
      </c>
      <c r="E31" s="41">
        <v>85.714285714285708</v>
      </c>
      <c r="F31" s="41">
        <v>1.3333333333333335</v>
      </c>
      <c r="G31" s="41">
        <v>0.19047619047619047</v>
      </c>
      <c r="H31" s="69">
        <v>8.1904761904761916</v>
      </c>
      <c r="I31" s="68">
        <v>90.85714285714289</v>
      </c>
      <c r="J31" s="41">
        <v>53.904761904761891</v>
      </c>
      <c r="K31" s="69">
        <v>32.571428571428555</v>
      </c>
      <c r="L31" s="68">
        <v>22.972972972972975</v>
      </c>
      <c r="M31" s="41">
        <v>13.063063063063062</v>
      </c>
      <c r="N31" s="41">
        <v>28.153153153153156</v>
      </c>
      <c r="O31" s="41">
        <v>5.8558558558558556</v>
      </c>
      <c r="P31" s="41">
        <v>6.756756756756757</v>
      </c>
      <c r="Q31" s="41">
        <v>6.756756756756757</v>
      </c>
      <c r="R31" s="41">
        <v>4.0540540540540544</v>
      </c>
      <c r="S31" s="41">
        <v>3.1531531531531529</v>
      </c>
      <c r="T31" s="41">
        <v>4.5045045045045047</v>
      </c>
      <c r="U31" s="41">
        <v>1.3513513513513513</v>
      </c>
      <c r="V31" s="69">
        <v>3.3783783783783785</v>
      </c>
      <c r="W31" s="68">
        <v>63.598326359832491</v>
      </c>
      <c r="X31" s="41">
        <v>59.100204498977419</v>
      </c>
      <c r="Y31" s="69">
        <v>28.016359918200401</v>
      </c>
    </row>
    <row r="32" spans="1:25" ht="21" customHeight="1" x14ac:dyDescent="0.2">
      <c r="A32" s="40" t="s">
        <v>118</v>
      </c>
      <c r="B32" s="68">
        <v>29.464285714285715</v>
      </c>
      <c r="C32" s="41">
        <v>51.116071428571431</v>
      </c>
      <c r="D32" s="41">
        <v>1.7857142857142856</v>
      </c>
      <c r="E32" s="41">
        <v>50.669642857142861</v>
      </c>
      <c r="F32" s="41">
        <v>18.973214285714285</v>
      </c>
      <c r="G32" s="41">
        <v>95.535714285714292</v>
      </c>
      <c r="H32" s="69">
        <v>1.3392857142857142</v>
      </c>
      <c r="I32" s="68">
        <v>73.214285714285893</v>
      </c>
      <c r="J32" s="41">
        <v>24.553571428571271</v>
      </c>
      <c r="K32" s="69">
        <v>31.696428571428399</v>
      </c>
      <c r="L32" s="68">
        <v>23.624595469255663</v>
      </c>
      <c r="M32" s="41">
        <v>22.006472491909385</v>
      </c>
      <c r="N32" s="41">
        <v>11.974110032362459</v>
      </c>
      <c r="O32" s="41">
        <v>7.1197411003236244</v>
      </c>
      <c r="P32" s="41">
        <v>6.7961165048543686</v>
      </c>
      <c r="Q32" s="41">
        <v>4.2071197411003238</v>
      </c>
      <c r="R32" s="41">
        <v>4.2071197411003238</v>
      </c>
      <c r="S32" s="41">
        <v>2.5889967637540456</v>
      </c>
      <c r="T32" s="41">
        <v>12.297734627831716</v>
      </c>
      <c r="U32" s="41">
        <v>2.5889967637540456</v>
      </c>
      <c r="V32" s="69">
        <v>2.5889967637540456</v>
      </c>
      <c r="W32" s="68">
        <v>83.453237410072063</v>
      </c>
      <c r="X32" s="41">
        <v>69.339622641509592</v>
      </c>
      <c r="Y32" s="69">
        <v>32.870370370370267</v>
      </c>
    </row>
    <row r="33" spans="1:25" ht="21" customHeight="1" x14ac:dyDescent="0.2">
      <c r="A33" s="40" t="s">
        <v>10</v>
      </c>
      <c r="B33" s="68">
        <v>14.285714285714285</v>
      </c>
      <c r="C33" s="41">
        <v>100</v>
      </c>
      <c r="D33" s="41">
        <v>2.1428571428571428</v>
      </c>
      <c r="E33" s="41">
        <v>61.428571428571431</v>
      </c>
      <c r="F33" s="41">
        <v>17.142857142857142</v>
      </c>
      <c r="G33" s="41">
        <v>87.142857142857139</v>
      </c>
      <c r="H33" s="69">
        <v>2.1428571428571428</v>
      </c>
      <c r="I33" s="68">
        <v>60</v>
      </c>
      <c r="J33" s="41">
        <v>40.714285714285722</v>
      </c>
      <c r="K33" s="69">
        <v>47.857142857142861</v>
      </c>
      <c r="L33" s="68">
        <v>1.2658227848101267</v>
      </c>
      <c r="M33" s="41">
        <v>0</v>
      </c>
      <c r="N33" s="41">
        <v>0</v>
      </c>
      <c r="O33" s="41">
        <v>1.2658227848101267</v>
      </c>
      <c r="P33" s="41">
        <v>0</v>
      </c>
      <c r="Q33" s="41">
        <v>2.5316455696202533</v>
      </c>
      <c r="R33" s="41">
        <v>2.5316455696202533</v>
      </c>
      <c r="S33" s="41">
        <v>92.405063291139243</v>
      </c>
      <c r="T33" s="41">
        <v>0</v>
      </c>
      <c r="U33" s="41">
        <v>0</v>
      </c>
      <c r="V33" s="69">
        <v>0</v>
      </c>
      <c r="W33" s="68">
        <v>76.92307692307692</v>
      </c>
      <c r="X33" s="41">
        <v>61.538461538461519</v>
      </c>
      <c r="Y33" s="69">
        <v>21.481481481481481</v>
      </c>
    </row>
    <row r="34" spans="1:25" ht="21" customHeight="1" x14ac:dyDescent="0.2">
      <c r="A34" s="40" t="s">
        <v>15</v>
      </c>
      <c r="B34" s="68">
        <v>26.746506986027946</v>
      </c>
      <c r="C34" s="41">
        <v>53.493013972055891</v>
      </c>
      <c r="D34" s="41">
        <v>0.19960079840319359</v>
      </c>
      <c r="E34" s="41">
        <v>61.077844311377248</v>
      </c>
      <c r="F34" s="41">
        <v>12.574850299401197</v>
      </c>
      <c r="G34" s="41">
        <v>97.005988023952099</v>
      </c>
      <c r="H34" s="69">
        <v>0.19960079840319359</v>
      </c>
      <c r="I34" s="68">
        <v>71.457085828343395</v>
      </c>
      <c r="J34" s="41">
        <v>45.309381237524946</v>
      </c>
      <c r="K34" s="69">
        <v>33.333333333333286</v>
      </c>
      <c r="L34" s="68">
        <v>20.298507462686565</v>
      </c>
      <c r="M34" s="41">
        <v>34.92537313432836</v>
      </c>
      <c r="N34" s="41">
        <v>13.73134328358209</v>
      </c>
      <c r="O34" s="41">
        <v>1.791044776119403</v>
      </c>
      <c r="P34" s="41">
        <v>5.0746268656716413</v>
      </c>
      <c r="Q34" s="41">
        <v>2.3880597014925375</v>
      </c>
      <c r="R34" s="41">
        <v>5.0746268656716413</v>
      </c>
      <c r="S34" s="41">
        <v>4.7761194029850751</v>
      </c>
      <c r="T34" s="41">
        <v>3.2835820895522385</v>
      </c>
      <c r="U34" s="41">
        <v>5.9701492537313428</v>
      </c>
      <c r="V34" s="69">
        <v>2.6865671641791042</v>
      </c>
      <c r="W34" s="68">
        <v>69.197396963123794</v>
      </c>
      <c r="X34" s="41">
        <v>62.446351931330611</v>
      </c>
      <c r="Y34" s="69">
        <v>20.292887029288632</v>
      </c>
    </row>
    <row r="35" spans="1:25" ht="21" customHeight="1" x14ac:dyDescent="0.2">
      <c r="A35" s="40" t="s">
        <v>2</v>
      </c>
      <c r="B35" s="68">
        <v>18.518518518518519</v>
      </c>
      <c r="C35" s="41">
        <v>55.555555555555557</v>
      </c>
      <c r="D35" s="41">
        <v>5.5555555555555554</v>
      </c>
      <c r="E35" s="41">
        <v>70.370370370370367</v>
      </c>
      <c r="F35" s="41">
        <v>11.111111111111111</v>
      </c>
      <c r="G35" s="41">
        <v>87.037037037037038</v>
      </c>
      <c r="H35" s="69">
        <v>1.8518518518518516</v>
      </c>
      <c r="I35" s="68">
        <v>66.666666666666671</v>
      </c>
      <c r="J35" s="41">
        <v>31.481481481481477</v>
      </c>
      <c r="K35" s="69">
        <v>42.592592592592595</v>
      </c>
      <c r="L35" s="68">
        <v>11.428571428571429</v>
      </c>
      <c r="M35" s="41">
        <v>2.8571428571428572</v>
      </c>
      <c r="N35" s="41">
        <v>2.8571428571428572</v>
      </c>
      <c r="O35" s="41">
        <v>2.8571428571428572</v>
      </c>
      <c r="P35" s="41">
        <v>2.8571428571428572</v>
      </c>
      <c r="Q35" s="41">
        <v>2.8571428571428572</v>
      </c>
      <c r="R35" s="41">
        <v>62.857142857142854</v>
      </c>
      <c r="S35" s="41">
        <v>5.7142857142857144</v>
      </c>
      <c r="T35" s="41">
        <v>2.8571428571428572</v>
      </c>
      <c r="U35" s="41">
        <v>0</v>
      </c>
      <c r="V35" s="69">
        <v>2.8571428571428572</v>
      </c>
      <c r="W35" s="68">
        <v>42.000000000000007</v>
      </c>
      <c r="X35" s="41">
        <v>66.666666666666671</v>
      </c>
      <c r="Y35" s="69">
        <v>0</v>
      </c>
    </row>
    <row r="36" spans="1:25" ht="21" customHeight="1" x14ac:dyDescent="0.2">
      <c r="A36" s="40" t="s">
        <v>36</v>
      </c>
      <c r="B36" s="68">
        <v>32.923832923832926</v>
      </c>
      <c r="C36" s="41">
        <v>53.8083538083538</v>
      </c>
      <c r="D36" s="41">
        <v>1.2285012285012284</v>
      </c>
      <c r="E36" s="41">
        <v>77.886977886977888</v>
      </c>
      <c r="F36" s="41">
        <v>1.9656019656019657</v>
      </c>
      <c r="G36" s="41">
        <v>0.49140049140049141</v>
      </c>
      <c r="H36" s="69">
        <v>1.7199017199017199</v>
      </c>
      <c r="I36" s="68">
        <v>84.02948402948401</v>
      </c>
      <c r="J36" s="41">
        <v>39.803439803439829</v>
      </c>
      <c r="K36" s="69">
        <v>32.678132678132719</v>
      </c>
      <c r="L36" s="68">
        <v>34.627831715210355</v>
      </c>
      <c r="M36" s="41">
        <v>11.003236245954692</v>
      </c>
      <c r="N36" s="41">
        <v>14.239482200647249</v>
      </c>
      <c r="O36" s="41">
        <v>8.7378640776699026</v>
      </c>
      <c r="P36" s="41">
        <v>6.7961165048543686</v>
      </c>
      <c r="Q36" s="41">
        <v>6.4724919093851128</v>
      </c>
      <c r="R36" s="41">
        <v>4.2071197411003238</v>
      </c>
      <c r="S36" s="41">
        <v>2.2653721682847898</v>
      </c>
      <c r="T36" s="41">
        <v>4.5307443365695796</v>
      </c>
      <c r="U36" s="41">
        <v>0.64724919093851141</v>
      </c>
      <c r="V36" s="69">
        <v>6.4724919093851128</v>
      </c>
      <c r="W36" s="68">
        <v>79.838709677419288</v>
      </c>
      <c r="X36" s="41">
        <v>68.324607329842848</v>
      </c>
      <c r="Y36" s="69">
        <v>30.526315789473706</v>
      </c>
    </row>
    <row r="37" spans="1:25" ht="21" customHeight="1" x14ac:dyDescent="0.2">
      <c r="A37" s="40" t="s">
        <v>18</v>
      </c>
      <c r="B37" s="68">
        <v>32.227488151658768</v>
      </c>
      <c r="C37" s="41">
        <v>54.502369668246445</v>
      </c>
      <c r="D37" s="41">
        <v>0.94786729857819907</v>
      </c>
      <c r="E37" s="41">
        <v>60.189573459715639</v>
      </c>
      <c r="F37" s="41">
        <v>26.540284360189574</v>
      </c>
      <c r="G37" s="41">
        <v>95.97156398104265</v>
      </c>
      <c r="H37" s="69">
        <v>0.7109004739336493</v>
      </c>
      <c r="I37" s="68">
        <v>85.071090047393255</v>
      </c>
      <c r="J37" s="41">
        <v>26.066350710900625</v>
      </c>
      <c r="K37" s="69">
        <v>35.071090047393497</v>
      </c>
      <c r="L37" s="68">
        <v>27.244582043343652</v>
      </c>
      <c r="M37" s="41">
        <v>18.575851393188856</v>
      </c>
      <c r="N37" s="41">
        <v>22.600619195046441</v>
      </c>
      <c r="O37" s="41">
        <v>6.5015479876160995</v>
      </c>
      <c r="P37" s="41">
        <v>4.3343653250773997</v>
      </c>
      <c r="Q37" s="41">
        <v>3.0959752321981426</v>
      </c>
      <c r="R37" s="41">
        <v>4.643962848297214</v>
      </c>
      <c r="S37" s="41">
        <v>6.5015479876160995</v>
      </c>
      <c r="T37" s="41">
        <v>1.8575851393188854</v>
      </c>
      <c r="U37" s="41">
        <v>0.30959752321981426</v>
      </c>
      <c r="V37" s="69">
        <v>4.3343653250773997</v>
      </c>
      <c r="W37" s="68">
        <v>77.343749999999886</v>
      </c>
      <c r="X37" s="41">
        <v>67.885117493472421</v>
      </c>
      <c r="Y37" s="69">
        <v>23.82198952879591</v>
      </c>
    </row>
    <row r="38" spans="1:25" ht="21" customHeight="1" x14ac:dyDescent="0.2">
      <c r="A38" s="40" t="s">
        <v>163</v>
      </c>
      <c r="B38" s="68">
        <v>30.372492836676219</v>
      </c>
      <c r="C38" s="41">
        <v>48.997134670487107</v>
      </c>
      <c r="D38" s="41">
        <v>0.57306590257879653</v>
      </c>
      <c r="E38" s="41">
        <v>58.452722063037257</v>
      </c>
      <c r="F38" s="41">
        <v>8.8825214899713476</v>
      </c>
      <c r="G38" s="41">
        <v>81.375358166189116</v>
      </c>
      <c r="H38" s="69">
        <v>9.1690544412607444</v>
      </c>
      <c r="I38" s="68">
        <v>68.481375358166332</v>
      </c>
      <c r="J38" s="41">
        <v>22.349570200572952</v>
      </c>
      <c r="K38" s="69">
        <v>33.237822349570074</v>
      </c>
      <c r="L38" s="68">
        <v>20.888888888888889</v>
      </c>
      <c r="M38" s="41">
        <v>35.555555555555557</v>
      </c>
      <c r="N38" s="41">
        <v>15.111111111111111</v>
      </c>
      <c r="O38" s="41">
        <v>2.666666666666667</v>
      </c>
      <c r="P38" s="41">
        <v>3.1111111111111112</v>
      </c>
      <c r="Q38" s="41">
        <v>2.666666666666667</v>
      </c>
      <c r="R38" s="41">
        <v>8</v>
      </c>
      <c r="S38" s="41">
        <v>0.44444444444444442</v>
      </c>
      <c r="T38" s="41">
        <v>3.5555555555555554</v>
      </c>
      <c r="U38" s="41">
        <v>1.7777777777777777</v>
      </c>
      <c r="V38" s="69">
        <v>6.2222222222222223</v>
      </c>
      <c r="W38" s="68">
        <v>72.990353697749313</v>
      </c>
      <c r="X38" s="41">
        <v>65.286624203821759</v>
      </c>
      <c r="Y38" s="69">
        <v>28.307692307692239</v>
      </c>
    </row>
    <row r="39" spans="1:25" ht="21" customHeight="1" x14ac:dyDescent="0.2">
      <c r="A39" s="40" t="s">
        <v>23</v>
      </c>
      <c r="B39" s="68">
        <v>37.888198757763973</v>
      </c>
      <c r="C39" s="41">
        <v>63.354037267080741</v>
      </c>
      <c r="D39" s="41">
        <v>0.6211180124223602</v>
      </c>
      <c r="E39" s="41">
        <v>75.155279503105589</v>
      </c>
      <c r="F39" s="41">
        <v>9.9378881987577632</v>
      </c>
      <c r="G39" s="41">
        <v>98.136645962732914</v>
      </c>
      <c r="H39" s="69">
        <v>0</v>
      </c>
      <c r="I39" s="68">
        <v>81.987577639751592</v>
      </c>
      <c r="J39" s="41">
        <v>48.447204968944099</v>
      </c>
      <c r="K39" s="69">
        <v>37.267080745341602</v>
      </c>
      <c r="L39" s="68">
        <v>34.210526315789473</v>
      </c>
      <c r="M39" s="41">
        <v>9.6491228070175428</v>
      </c>
      <c r="N39" s="41">
        <v>6.140350877192982</v>
      </c>
      <c r="O39" s="41">
        <v>21.929824561403507</v>
      </c>
      <c r="P39" s="41">
        <v>5.2631578947368416</v>
      </c>
      <c r="Q39" s="41">
        <v>1.7543859649122806</v>
      </c>
      <c r="R39" s="41">
        <v>11.403508771929824</v>
      </c>
      <c r="S39" s="41">
        <v>2.6315789473684208</v>
      </c>
      <c r="T39" s="41">
        <v>0</v>
      </c>
      <c r="U39" s="41">
        <v>0.8771929824561403</v>
      </c>
      <c r="V39" s="69">
        <v>6.140350877192982</v>
      </c>
      <c r="W39" s="68">
        <v>74.829931972789154</v>
      </c>
      <c r="X39" s="41">
        <v>51.351351351351383</v>
      </c>
      <c r="Y39" s="69">
        <v>19.999999999999979</v>
      </c>
    </row>
    <row r="40" spans="1:25" ht="21" customHeight="1" x14ac:dyDescent="0.2">
      <c r="A40" s="40" t="s">
        <v>356</v>
      </c>
      <c r="B40" s="68">
        <v>38.364779874213838</v>
      </c>
      <c r="C40" s="41">
        <v>50</v>
      </c>
      <c r="D40" s="41">
        <v>0</v>
      </c>
      <c r="E40" s="41">
        <v>64.779874213836479</v>
      </c>
      <c r="F40" s="41">
        <v>8.1761006289308167</v>
      </c>
      <c r="G40" s="41">
        <v>97.169811320754718</v>
      </c>
      <c r="H40" s="69">
        <v>0.31446540880503149</v>
      </c>
      <c r="I40" s="68">
        <v>96.546327085021275</v>
      </c>
      <c r="J40" s="41">
        <v>74.707834892050741</v>
      </c>
      <c r="K40" s="69">
        <v>35.402757664966813</v>
      </c>
      <c r="L40" s="68">
        <v>27.27272727272727</v>
      </c>
      <c r="M40" s="41">
        <v>19.93006993006993</v>
      </c>
      <c r="N40" s="41">
        <v>14.685314685314685</v>
      </c>
      <c r="O40" s="41">
        <v>9.79020979020979</v>
      </c>
      <c r="P40" s="41">
        <v>5.244755244755245</v>
      </c>
      <c r="Q40" s="41">
        <v>6.6433566433566433</v>
      </c>
      <c r="R40" s="41">
        <v>3.8461538461538463</v>
      </c>
      <c r="S40" s="41">
        <v>4.5454545454545459</v>
      </c>
      <c r="T40" s="41">
        <v>1.7482517482517483</v>
      </c>
      <c r="U40" s="41">
        <v>1.3986013986013985</v>
      </c>
      <c r="V40" s="69">
        <v>4.895104895104895</v>
      </c>
      <c r="W40" s="68">
        <v>26.202627666454468</v>
      </c>
      <c r="X40" s="41">
        <v>36.445855725758896</v>
      </c>
      <c r="Y40" s="69">
        <v>15.516466713546651</v>
      </c>
    </row>
    <row r="41" spans="1:25" ht="21" customHeight="1" x14ac:dyDescent="0.2">
      <c r="A41" s="40" t="s">
        <v>32</v>
      </c>
      <c r="B41" s="68">
        <v>38.235294117647058</v>
      </c>
      <c r="C41" s="41">
        <v>50.367647058823529</v>
      </c>
      <c r="D41" s="41">
        <v>3.6764705882352944</v>
      </c>
      <c r="E41" s="41">
        <v>91.17647058823529</v>
      </c>
      <c r="F41" s="41">
        <v>1.4705882352941175</v>
      </c>
      <c r="G41" s="41">
        <v>0</v>
      </c>
      <c r="H41" s="69">
        <v>43.382352941176471</v>
      </c>
      <c r="I41" s="68">
        <v>77.205882352941074</v>
      </c>
      <c r="J41" s="41">
        <v>48.161764705882348</v>
      </c>
      <c r="K41" s="69">
        <v>24.632352941176542</v>
      </c>
      <c r="L41" s="68">
        <v>20.207253886010363</v>
      </c>
      <c r="M41" s="41">
        <v>16.580310880829018</v>
      </c>
      <c r="N41" s="41">
        <v>12.435233160621761</v>
      </c>
      <c r="O41" s="41">
        <v>10.362694300518134</v>
      </c>
      <c r="P41" s="41">
        <v>7.2538860103626934</v>
      </c>
      <c r="Q41" s="41">
        <v>10.880829015544041</v>
      </c>
      <c r="R41" s="41">
        <v>6.7357512953367875</v>
      </c>
      <c r="S41" s="41">
        <v>2.5906735751295336</v>
      </c>
      <c r="T41" s="41">
        <v>6.7357512953367875</v>
      </c>
      <c r="U41" s="41">
        <v>1.0362694300518136</v>
      </c>
      <c r="V41" s="69">
        <v>5.1813471502590671</v>
      </c>
      <c r="W41" s="68">
        <v>76.01626016260154</v>
      </c>
      <c r="X41" s="41">
        <v>64.705882352941074</v>
      </c>
      <c r="Y41" s="69">
        <v>36.693548387096754</v>
      </c>
    </row>
    <row r="42" spans="1:25" ht="21" customHeight="1" x14ac:dyDescent="0.2">
      <c r="A42" s="40" t="s">
        <v>27</v>
      </c>
      <c r="B42" s="68">
        <v>40.836012861736336</v>
      </c>
      <c r="C42" s="41">
        <v>56.59163987138264</v>
      </c>
      <c r="D42" s="41">
        <v>1.2861736334405145</v>
      </c>
      <c r="E42" s="41">
        <v>68.81028938906752</v>
      </c>
      <c r="F42" s="41">
        <v>2.8938906752411575</v>
      </c>
      <c r="G42" s="41">
        <v>76.848874598070736</v>
      </c>
      <c r="H42" s="69">
        <v>0</v>
      </c>
      <c r="I42" s="68">
        <v>66.559485530546624</v>
      </c>
      <c r="J42" s="41">
        <v>52.09003215434084</v>
      </c>
      <c r="K42" s="69">
        <v>27.652733118971057</v>
      </c>
      <c r="L42" s="68">
        <v>24.022346368715084</v>
      </c>
      <c r="M42" s="41">
        <v>28.491620111731841</v>
      </c>
      <c r="N42" s="41">
        <v>8.3798882681564244</v>
      </c>
      <c r="O42" s="41">
        <v>13.966480446927374</v>
      </c>
      <c r="P42" s="41">
        <v>5.5865921787709496</v>
      </c>
      <c r="Q42" s="41">
        <v>2.7932960893854748</v>
      </c>
      <c r="R42" s="41">
        <v>6.1452513966480442</v>
      </c>
      <c r="S42" s="41">
        <v>3.9106145251396649</v>
      </c>
      <c r="T42" s="41">
        <v>1.1173184357541899</v>
      </c>
      <c r="U42" s="41">
        <v>0</v>
      </c>
      <c r="V42" s="69">
        <v>5.5865921787709496</v>
      </c>
      <c r="W42" s="68">
        <v>81.250000000000028</v>
      </c>
      <c r="X42" s="41">
        <v>54.295532646048116</v>
      </c>
      <c r="Y42" s="69">
        <v>33.219178082191782</v>
      </c>
    </row>
    <row r="43" spans="1:25" ht="21" customHeight="1" x14ac:dyDescent="0.2">
      <c r="A43" s="40" t="s">
        <v>4</v>
      </c>
      <c r="B43" s="68">
        <v>24.107142857142858</v>
      </c>
      <c r="C43" s="41">
        <v>60.044642857142861</v>
      </c>
      <c r="D43" s="41">
        <v>0.2232142857142857</v>
      </c>
      <c r="E43" s="41">
        <v>57.142857142857139</v>
      </c>
      <c r="F43" s="41">
        <v>22.991071428571427</v>
      </c>
      <c r="G43" s="41">
        <v>93.303571428571431</v>
      </c>
      <c r="H43" s="69">
        <v>0.89285714285714279</v>
      </c>
      <c r="I43" s="68">
        <v>83.482142857142776</v>
      </c>
      <c r="J43" s="41">
        <v>23.660714285714306</v>
      </c>
      <c r="K43" s="69">
        <v>31.473214285714285</v>
      </c>
      <c r="L43" s="68">
        <v>28.115942028985508</v>
      </c>
      <c r="M43" s="41">
        <v>17.391304347826086</v>
      </c>
      <c r="N43" s="41">
        <v>11.014492753623188</v>
      </c>
      <c r="O43" s="41">
        <v>0.86956521739130432</v>
      </c>
      <c r="P43" s="41">
        <v>2.318840579710145</v>
      </c>
      <c r="Q43" s="41">
        <v>15.65217391304348</v>
      </c>
      <c r="R43" s="41">
        <v>5.5072463768115938</v>
      </c>
      <c r="S43" s="41">
        <v>8.695652173913043</v>
      </c>
      <c r="T43" s="41">
        <v>6.0869565217391308</v>
      </c>
      <c r="U43" s="41">
        <v>0.57971014492753625</v>
      </c>
      <c r="V43" s="69">
        <v>3.7681159420289858</v>
      </c>
      <c r="W43" s="68">
        <v>80.476190476190411</v>
      </c>
      <c r="X43" s="41">
        <v>72.596153846153825</v>
      </c>
      <c r="Y43" s="69">
        <v>19.905213270142163</v>
      </c>
    </row>
    <row r="44" spans="1:25" ht="21" customHeight="1" x14ac:dyDescent="0.2">
      <c r="A44" s="40" t="s">
        <v>20</v>
      </c>
      <c r="B44" s="68">
        <v>34.709193245778614</v>
      </c>
      <c r="C44" s="41">
        <v>50.656660412757972</v>
      </c>
      <c r="D44" s="41">
        <v>0.75046904315196994</v>
      </c>
      <c r="E44" s="41">
        <v>67.729831144465294</v>
      </c>
      <c r="F44" s="41">
        <v>12.007504690431519</v>
      </c>
      <c r="G44" s="41">
        <v>90.619136960600372</v>
      </c>
      <c r="H44" s="69">
        <v>0.18761726078799248</v>
      </c>
      <c r="I44" s="68">
        <v>90.431519699812284</v>
      </c>
      <c r="J44" s="41">
        <v>47.467166979362098</v>
      </c>
      <c r="K44" s="69">
        <v>36.397748592870627</v>
      </c>
      <c r="L44" s="68">
        <v>29.705215419501137</v>
      </c>
      <c r="M44" s="41">
        <v>9.9773242630385486</v>
      </c>
      <c r="N44" s="41">
        <v>17.460317460317459</v>
      </c>
      <c r="O44" s="41">
        <v>6.8027210884353746</v>
      </c>
      <c r="P44" s="41">
        <v>4.7619047619047619</v>
      </c>
      <c r="Q44" s="41">
        <v>10.884353741496598</v>
      </c>
      <c r="R44" s="41">
        <v>4.308390022675737</v>
      </c>
      <c r="S44" s="41">
        <v>3.1746031746031744</v>
      </c>
      <c r="T44" s="41">
        <v>6.8027210884353746</v>
      </c>
      <c r="U44" s="41">
        <v>1.8140589569160999</v>
      </c>
      <c r="V44" s="69">
        <v>4.308390022675737</v>
      </c>
      <c r="W44" s="68">
        <v>79.554655870445217</v>
      </c>
      <c r="X44" s="41">
        <v>75.697211155378341</v>
      </c>
      <c r="Y44" s="69">
        <v>29.859719438877757</v>
      </c>
    </row>
    <row r="45" spans="1:25" ht="21" customHeight="1" x14ac:dyDescent="0.2">
      <c r="A45" s="40" t="s">
        <v>51</v>
      </c>
      <c r="B45" s="68">
        <v>31.843575418994412</v>
      </c>
      <c r="C45" s="41">
        <v>58.100558659217882</v>
      </c>
      <c r="D45" s="41">
        <v>2.7932960893854748</v>
      </c>
      <c r="E45" s="41">
        <v>77.653631284916202</v>
      </c>
      <c r="F45" s="41">
        <v>1.6759776536312849</v>
      </c>
      <c r="G45" s="41">
        <v>99.441340782122893</v>
      </c>
      <c r="H45" s="69">
        <v>0.55865921787709494</v>
      </c>
      <c r="I45" s="68">
        <v>87.150837988826808</v>
      </c>
      <c r="J45" s="41">
        <v>58.100558659217825</v>
      </c>
      <c r="K45" s="69">
        <v>30.167597765363197</v>
      </c>
      <c r="L45" s="68">
        <v>30.656934306569344</v>
      </c>
      <c r="M45" s="41">
        <v>20.437956204379564</v>
      </c>
      <c r="N45" s="41">
        <v>5.1094890510948909</v>
      </c>
      <c r="O45" s="41">
        <v>15.328467153284672</v>
      </c>
      <c r="P45" s="41">
        <v>11.678832116788321</v>
      </c>
      <c r="Q45" s="41">
        <v>2.9197080291970803</v>
      </c>
      <c r="R45" s="41">
        <v>2.1897810218978102</v>
      </c>
      <c r="S45" s="41">
        <v>5.8394160583941606</v>
      </c>
      <c r="T45" s="41">
        <v>0.72992700729927007</v>
      </c>
      <c r="U45" s="41">
        <v>0</v>
      </c>
      <c r="V45" s="69">
        <v>5.1094890510948909</v>
      </c>
      <c r="W45" s="68">
        <v>74.846625766871114</v>
      </c>
      <c r="X45" s="41">
        <v>75.903614457831253</v>
      </c>
      <c r="Y45" s="69">
        <v>25.595238095238138</v>
      </c>
    </row>
    <row r="46" spans="1:25" ht="9" customHeight="1" x14ac:dyDescent="0.2"/>
    <row r="47" spans="1:25" s="46" customFormat="1" ht="21" customHeight="1" x14ac:dyDescent="0.2">
      <c r="A47" s="125" t="s">
        <v>352</v>
      </c>
    </row>
    <row r="48" spans="1:25" s="26" customFormat="1" ht="21" customHeight="1" x14ac:dyDescent="0.2">
      <c r="A48" s="136" t="s">
        <v>0</v>
      </c>
      <c r="B48" s="135"/>
      <c r="C48" s="135"/>
      <c r="D48" s="135"/>
      <c r="E48" s="135"/>
      <c r="F48" s="135"/>
    </row>
    <row r="49" spans="1:10" ht="21" customHeight="1" x14ac:dyDescent="0.2">
      <c r="I49" s="130"/>
      <c r="J49" s="130"/>
    </row>
    <row r="50" spans="1:10" ht="21" customHeight="1" x14ac:dyDescent="0.2">
      <c r="A50" s="22" t="s">
        <v>0</v>
      </c>
      <c r="I50" s="130"/>
      <c r="J50" s="130"/>
    </row>
    <row r="51" spans="1:10" ht="21" customHeight="1" x14ac:dyDescent="0.2">
      <c r="A51" s="22" t="s">
        <v>0</v>
      </c>
    </row>
    <row r="53" spans="1:10" ht="21" customHeight="1" x14ac:dyDescent="0.2">
      <c r="A53" s="22" t="s">
        <v>0</v>
      </c>
    </row>
  </sheetData>
  <mergeCells count="8">
    <mergeCell ref="C1:D1"/>
    <mergeCell ref="E1:F1"/>
    <mergeCell ref="W3:Y4"/>
    <mergeCell ref="A48:F48"/>
    <mergeCell ref="B3:H4"/>
    <mergeCell ref="L4:V4"/>
    <mergeCell ref="I4:K4"/>
    <mergeCell ref="I3:V3"/>
  </mergeCells>
  <printOptions horizontalCentered="1"/>
  <pageMargins left="0" right="0" top="0" bottom="0" header="0" footer="0"/>
  <pageSetup paperSize="8" scale="51"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67"/>
  <sheetViews>
    <sheetView showGridLines="0" zoomScale="130" zoomScaleNormal="130" zoomScaleSheetLayoutView="85" zoomScalePageLayoutView="90" workbookViewId="0">
      <pane ySplit="4" topLeftCell="A38" activePane="bottomLeft" state="frozen"/>
      <selection activeCell="B60" sqref="B60"/>
      <selection pane="bottomLeft" activeCell="A64" sqref="A64:AT64"/>
    </sheetView>
  </sheetViews>
  <sheetFormatPr defaultColWidth="0" defaultRowHeight="11.25" x14ac:dyDescent="0.2"/>
  <cols>
    <col min="1" max="1" width="5.375" style="59" customWidth="1"/>
    <col min="2" max="2" width="21.125" style="59" customWidth="1"/>
    <col min="3" max="3" width="90.5" style="47" customWidth="1"/>
    <col min="4" max="4" width="19.625" style="47" customWidth="1"/>
    <col min="5" max="5" width="4.5" style="65" customWidth="1"/>
    <col min="6" max="7" width="4.5" style="47" customWidth="1"/>
    <col min="8" max="46" width="4.5" style="59" customWidth="1"/>
    <col min="47" max="85" width="3.25" style="59" hidden="1" customWidth="1"/>
    <col min="86" max="16382" width="9" style="47" customWidth="1"/>
    <col min="16383" max="16384" width="19.125" style="47" customWidth="1"/>
  </cols>
  <sheetData>
    <row r="1" spans="1:85" s="58" customFormat="1" ht="84.75" customHeight="1" x14ac:dyDescent="0.2">
      <c r="A1" s="55"/>
      <c r="B1" s="55"/>
      <c r="C1" s="56"/>
      <c r="D1" s="56"/>
      <c r="E1" s="147"/>
      <c r="F1" s="147"/>
      <c r="G1" s="147"/>
      <c r="H1" s="147"/>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73"/>
      <c r="AV1" s="74"/>
      <c r="AW1" s="74"/>
      <c r="AX1" s="74"/>
      <c r="AY1" s="74"/>
      <c r="AZ1" s="114"/>
      <c r="BA1" s="114"/>
      <c r="BB1" s="114"/>
      <c r="BC1" s="114"/>
      <c r="BD1" s="114"/>
      <c r="BE1" s="114"/>
      <c r="BF1" s="114" t="s">
        <v>348</v>
      </c>
      <c r="BG1" s="114"/>
      <c r="BH1" s="114"/>
      <c r="BI1" s="114"/>
      <c r="BJ1" s="114"/>
      <c r="BK1" s="114"/>
      <c r="BL1" s="114"/>
      <c r="BM1" s="114"/>
      <c r="BN1" s="114"/>
      <c r="BO1" s="114"/>
      <c r="BP1" s="114"/>
      <c r="BQ1" s="114"/>
      <c r="BR1" s="114"/>
      <c r="BS1" s="114"/>
      <c r="BT1" s="114"/>
      <c r="BU1" s="114"/>
      <c r="BV1" s="114"/>
      <c r="BW1" s="114"/>
      <c r="BX1" s="74"/>
      <c r="BY1" s="74"/>
      <c r="BZ1" s="74"/>
      <c r="CA1" s="74"/>
      <c r="CB1" s="74"/>
      <c r="CC1" s="74"/>
      <c r="CD1" s="74"/>
      <c r="CE1" s="74"/>
      <c r="CF1" s="74"/>
      <c r="CG1" s="74"/>
    </row>
    <row r="2" spans="1:85" ht="30.75" customHeight="1" x14ac:dyDescent="0.2">
      <c r="C2" s="60" t="s">
        <v>0</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row>
    <row r="3" spans="1:85" s="16" customFormat="1" ht="72" customHeight="1" x14ac:dyDescent="0.2">
      <c r="A3" s="15"/>
      <c r="B3" s="15"/>
      <c r="D3" s="72" t="s">
        <v>56</v>
      </c>
      <c r="E3" s="82"/>
      <c r="F3" s="82"/>
      <c r="G3" s="82"/>
      <c r="H3" s="149" t="s">
        <v>16</v>
      </c>
      <c r="I3" s="151"/>
      <c r="J3" s="149" t="s">
        <v>5</v>
      </c>
      <c r="K3" s="150"/>
      <c r="L3" s="150"/>
      <c r="M3" s="150"/>
      <c r="N3" s="151"/>
      <c r="O3" s="149" t="s">
        <v>178</v>
      </c>
      <c r="P3" s="150"/>
      <c r="Q3" s="151"/>
      <c r="R3" s="149" t="s">
        <v>28</v>
      </c>
      <c r="S3" s="151"/>
      <c r="T3" s="92" t="s">
        <v>30</v>
      </c>
      <c r="U3" s="92" t="s">
        <v>7</v>
      </c>
      <c r="V3" s="149" t="s">
        <v>25</v>
      </c>
      <c r="W3" s="150"/>
      <c r="X3" s="151"/>
      <c r="Y3" s="149" t="s">
        <v>14</v>
      </c>
      <c r="Z3" s="151"/>
      <c r="AA3" s="92" t="s">
        <v>329</v>
      </c>
      <c r="AB3" s="149" t="s">
        <v>9</v>
      </c>
      <c r="AC3" s="150"/>
      <c r="AD3" s="150"/>
      <c r="AE3" s="151"/>
      <c r="AF3" s="149" t="s">
        <v>11</v>
      </c>
      <c r="AG3" s="150"/>
      <c r="AH3" s="151"/>
      <c r="AI3" s="149" t="s">
        <v>42</v>
      </c>
      <c r="AJ3" s="150"/>
      <c r="AK3" s="151"/>
      <c r="AL3" s="92" t="s">
        <v>179</v>
      </c>
      <c r="AM3" s="149" t="s">
        <v>89</v>
      </c>
      <c r="AN3" s="151"/>
      <c r="AO3" s="92" t="s">
        <v>329</v>
      </c>
      <c r="AP3" s="149" t="s">
        <v>33</v>
      </c>
      <c r="AQ3" s="150"/>
      <c r="AR3" s="151"/>
      <c r="AS3" s="149" t="s">
        <v>3</v>
      </c>
      <c r="AT3" s="151"/>
      <c r="AU3" s="17"/>
      <c r="AV3" s="7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row>
    <row r="4" spans="1:85" s="81" customFormat="1" ht="60.75" customHeight="1" x14ac:dyDescent="0.2">
      <c r="A4" s="78" t="s">
        <v>361</v>
      </c>
      <c r="B4" s="79" t="s">
        <v>344</v>
      </c>
      <c r="C4" s="79" t="s">
        <v>74</v>
      </c>
      <c r="D4" s="79" t="s">
        <v>73</v>
      </c>
      <c r="E4" s="80" t="s">
        <v>55</v>
      </c>
      <c r="F4" s="77" t="s">
        <v>108</v>
      </c>
      <c r="G4" s="77" t="s">
        <v>109</v>
      </c>
      <c r="H4" s="89" t="s">
        <v>291</v>
      </c>
      <c r="I4" s="90" t="s">
        <v>292</v>
      </c>
      <c r="J4" s="89" t="s">
        <v>293</v>
      </c>
      <c r="K4" s="2" t="s">
        <v>294</v>
      </c>
      <c r="L4" s="2" t="s">
        <v>295</v>
      </c>
      <c r="M4" s="2" t="s">
        <v>296</v>
      </c>
      <c r="N4" s="90" t="s">
        <v>297</v>
      </c>
      <c r="O4" s="91" t="s">
        <v>298</v>
      </c>
      <c r="P4" s="77" t="s">
        <v>299</v>
      </c>
      <c r="Q4" s="90" t="s">
        <v>300</v>
      </c>
      <c r="R4" s="91" t="s">
        <v>301</v>
      </c>
      <c r="S4" s="90" t="s">
        <v>302</v>
      </c>
      <c r="T4" s="93" t="s">
        <v>303</v>
      </c>
      <c r="U4" s="93" t="s">
        <v>304</v>
      </c>
      <c r="V4" s="91" t="s">
        <v>305</v>
      </c>
      <c r="W4" s="77" t="s">
        <v>306</v>
      </c>
      <c r="X4" s="94" t="s">
        <v>307</v>
      </c>
      <c r="Y4" s="89" t="s">
        <v>308</v>
      </c>
      <c r="Z4" s="94" t="s">
        <v>309</v>
      </c>
      <c r="AA4" s="93" t="s">
        <v>310</v>
      </c>
      <c r="AB4" s="89" t="s">
        <v>311</v>
      </c>
      <c r="AC4" s="2" t="s">
        <v>10</v>
      </c>
      <c r="AD4" s="2" t="s">
        <v>312</v>
      </c>
      <c r="AE4" s="94" t="s">
        <v>313</v>
      </c>
      <c r="AF4" s="89" t="s">
        <v>314</v>
      </c>
      <c r="AG4" s="2" t="s">
        <v>315</v>
      </c>
      <c r="AH4" s="94" t="s">
        <v>316</v>
      </c>
      <c r="AI4" s="89" t="s">
        <v>317</v>
      </c>
      <c r="AJ4" s="2" t="s">
        <v>318</v>
      </c>
      <c r="AK4" s="94" t="s">
        <v>319</v>
      </c>
      <c r="AL4" s="93" t="s">
        <v>320</v>
      </c>
      <c r="AM4" s="91" t="s">
        <v>321</v>
      </c>
      <c r="AN4" s="94" t="s">
        <v>322</v>
      </c>
      <c r="AO4" s="95" t="s">
        <v>323</v>
      </c>
      <c r="AP4" s="91" t="s">
        <v>324</v>
      </c>
      <c r="AQ4" s="77" t="s">
        <v>325</v>
      </c>
      <c r="AR4" s="94" t="s">
        <v>326</v>
      </c>
      <c r="AS4" s="91" t="s">
        <v>327</v>
      </c>
      <c r="AT4" s="94" t="s">
        <v>328</v>
      </c>
      <c r="AU4" s="2" t="s">
        <v>252</v>
      </c>
      <c r="AV4" s="2" t="s">
        <v>253</v>
      </c>
      <c r="AW4" s="2" t="s">
        <v>254</v>
      </c>
      <c r="AX4" s="2" t="s">
        <v>255</v>
      </c>
      <c r="AY4" s="2" t="s">
        <v>256</v>
      </c>
      <c r="AZ4" s="2" t="s">
        <v>257</v>
      </c>
      <c r="BA4" s="2" t="s">
        <v>258</v>
      </c>
      <c r="BB4" s="2" t="s">
        <v>259</v>
      </c>
      <c r="BC4" s="2" t="s">
        <v>260</v>
      </c>
      <c r="BD4" s="2" t="s">
        <v>261</v>
      </c>
      <c r="BE4" s="2" t="s">
        <v>262</v>
      </c>
      <c r="BF4" s="2" t="s">
        <v>263</v>
      </c>
      <c r="BG4" s="2" t="s">
        <v>264</v>
      </c>
      <c r="BH4" s="2" t="s">
        <v>265</v>
      </c>
      <c r="BI4" s="2" t="s">
        <v>266</v>
      </c>
      <c r="BJ4" s="2" t="s">
        <v>267</v>
      </c>
      <c r="BK4" s="2" t="s">
        <v>268</v>
      </c>
      <c r="BL4" s="2" t="s">
        <v>269</v>
      </c>
      <c r="BM4" s="2" t="s">
        <v>270</v>
      </c>
      <c r="BN4" s="2" t="s">
        <v>271</v>
      </c>
      <c r="BO4" s="2" t="s">
        <v>272</v>
      </c>
      <c r="BP4" s="2" t="s">
        <v>273</v>
      </c>
      <c r="BQ4" s="2" t="s">
        <v>274</v>
      </c>
      <c r="BR4" s="2" t="s">
        <v>275</v>
      </c>
      <c r="BS4" s="2" t="s">
        <v>276</v>
      </c>
      <c r="BT4" s="2" t="s">
        <v>277</v>
      </c>
      <c r="BU4" s="2" t="s">
        <v>278</v>
      </c>
      <c r="BV4" s="2" t="s">
        <v>279</v>
      </c>
      <c r="BW4" s="2" t="s">
        <v>280</v>
      </c>
      <c r="BX4" s="2" t="s">
        <v>281</v>
      </c>
      <c r="BY4" s="2" t="s">
        <v>282</v>
      </c>
      <c r="BZ4" s="2" t="s">
        <v>283</v>
      </c>
      <c r="CA4" s="2" t="s">
        <v>284</v>
      </c>
      <c r="CB4" s="2" t="s">
        <v>285</v>
      </c>
      <c r="CC4" s="2" t="s">
        <v>286</v>
      </c>
      <c r="CD4" s="2" t="s">
        <v>287</v>
      </c>
      <c r="CE4" s="2" t="s">
        <v>288</v>
      </c>
      <c r="CF4" s="2" t="s">
        <v>289</v>
      </c>
      <c r="CG4" s="2" t="s">
        <v>290</v>
      </c>
    </row>
    <row r="5" spans="1:85" ht="18.75" customHeight="1" x14ac:dyDescent="0.2">
      <c r="A5" s="48">
        <v>4</v>
      </c>
      <c r="B5" s="110" t="s">
        <v>342</v>
      </c>
      <c r="C5" s="49" t="s">
        <v>216</v>
      </c>
      <c r="D5" s="49" t="s">
        <v>124</v>
      </c>
      <c r="E5" s="13">
        <v>48</v>
      </c>
      <c r="F5" s="14">
        <f>MIN(Table4[[#This Row],[Gosford]:[Westmead]])</f>
        <v>16.025641025640986</v>
      </c>
      <c r="G5" s="14">
        <f>MAX(Table4[[#This Row],[Gosford]:[Westmead]])</f>
        <v>94.594594594594597</v>
      </c>
      <c r="H5" s="86">
        <v>45.811518324607292</v>
      </c>
      <c r="I5" s="87">
        <v>37.931034482758669</v>
      </c>
      <c r="J5" s="86">
        <v>41.573033707865186</v>
      </c>
      <c r="K5" s="85">
        <v>56.750572082379861</v>
      </c>
      <c r="L5" s="85">
        <v>69.642857142857139</v>
      </c>
      <c r="M5" s="85">
        <v>19.230769230769244</v>
      </c>
      <c r="N5" s="87">
        <v>78.571428571428498</v>
      </c>
      <c r="O5" s="86"/>
      <c r="P5" s="85">
        <v>69.040247678018503</v>
      </c>
      <c r="Q5" s="87">
        <v>64.974619289340112</v>
      </c>
      <c r="R5" s="86">
        <v>85.111662531017316</v>
      </c>
      <c r="S5" s="87">
        <v>33.257918552036244</v>
      </c>
      <c r="T5" s="88">
        <v>31.25</v>
      </c>
      <c r="U5" s="88">
        <v>53.108808290155409</v>
      </c>
      <c r="V5" s="86">
        <v>60.465116279069761</v>
      </c>
      <c r="W5" s="85">
        <v>57.558139534883722</v>
      </c>
      <c r="X5" s="87">
        <v>19.313304721030043</v>
      </c>
      <c r="Y5" s="86">
        <v>54.054054054054056</v>
      </c>
      <c r="Z5" s="87">
        <v>65.773809523809604</v>
      </c>
      <c r="AA5" s="88">
        <v>84.457018164737335</v>
      </c>
      <c r="AB5" s="86">
        <v>29.545454545454536</v>
      </c>
      <c r="AC5" s="85">
        <v>41.379310344827594</v>
      </c>
      <c r="AD5" s="85">
        <v>27.692307692307772</v>
      </c>
      <c r="AE5" s="87">
        <v>44.8</v>
      </c>
      <c r="AF5" s="86">
        <v>16.025641025640986</v>
      </c>
      <c r="AG5" s="85">
        <v>60.843373493975847</v>
      </c>
      <c r="AH5" s="87">
        <v>31.91489361702115</v>
      </c>
      <c r="AI5" s="86">
        <v>94.594594594594597</v>
      </c>
      <c r="AJ5" s="85">
        <v>80</v>
      </c>
      <c r="AK5" s="87">
        <v>51.948051948051933</v>
      </c>
      <c r="AL5" s="88">
        <v>45.45454545454546</v>
      </c>
      <c r="AM5" s="86">
        <v>26.394052044609666</v>
      </c>
      <c r="AN5" s="87">
        <v>30.769230769230766</v>
      </c>
      <c r="AO5" s="88">
        <v>53.629032258064498</v>
      </c>
      <c r="AP5" s="86">
        <v>28.099173553719016</v>
      </c>
      <c r="AQ5" s="85">
        <v>53.435114503816784</v>
      </c>
      <c r="AR5" s="87">
        <v>24.242424242424164</v>
      </c>
      <c r="AS5" s="86">
        <v>52.583586626139834</v>
      </c>
      <c r="AT5" s="87">
        <v>30.555555555555504</v>
      </c>
      <c r="AU5" s="76">
        <v>0</v>
      </c>
      <c r="AV5" s="76">
        <v>-1</v>
      </c>
      <c r="AW5" s="76">
        <v>0</v>
      </c>
      <c r="AX5" s="76">
        <v>1</v>
      </c>
      <c r="AY5" s="76">
        <v>1</v>
      </c>
      <c r="AZ5" s="76">
        <v>-1</v>
      </c>
      <c r="BA5" s="76">
        <v>1</v>
      </c>
      <c r="BB5" s="76"/>
      <c r="BC5" s="76">
        <v>1</v>
      </c>
      <c r="BD5" s="76">
        <v>1</v>
      </c>
      <c r="BE5" s="76">
        <v>1</v>
      </c>
      <c r="BF5" s="76">
        <v>-1</v>
      </c>
      <c r="BG5" s="76">
        <v>0</v>
      </c>
      <c r="BH5" s="76">
        <v>0</v>
      </c>
      <c r="BI5" s="76">
        <v>0</v>
      </c>
      <c r="BJ5" s="76">
        <v>1</v>
      </c>
      <c r="BK5" s="76">
        <v>-1</v>
      </c>
      <c r="BL5" s="76">
        <v>0</v>
      </c>
      <c r="BM5" s="76">
        <v>1</v>
      </c>
      <c r="BN5" s="76">
        <v>1</v>
      </c>
      <c r="BO5" s="76">
        <v>-1</v>
      </c>
      <c r="BP5" s="76">
        <v>0</v>
      </c>
      <c r="BQ5" s="76">
        <v>-1</v>
      </c>
      <c r="BR5" s="76">
        <v>0</v>
      </c>
      <c r="BS5" s="76">
        <v>-1</v>
      </c>
      <c r="BT5" s="76">
        <v>1</v>
      </c>
      <c r="BU5" s="76">
        <v>-1</v>
      </c>
      <c r="BV5" s="76">
        <v>1</v>
      </c>
      <c r="BW5" s="76">
        <v>1</v>
      </c>
      <c r="BX5" s="76">
        <v>0</v>
      </c>
      <c r="BY5" s="76">
        <v>0</v>
      </c>
      <c r="BZ5" s="76">
        <v>-1</v>
      </c>
      <c r="CA5" s="76">
        <v>0</v>
      </c>
      <c r="CB5" s="76">
        <v>0</v>
      </c>
      <c r="CC5" s="76">
        <v>-1</v>
      </c>
      <c r="CD5" s="76">
        <v>0</v>
      </c>
      <c r="CE5" s="76">
        <v>-1</v>
      </c>
      <c r="CF5" s="76">
        <v>0</v>
      </c>
      <c r="CG5" s="76">
        <v>-1</v>
      </c>
    </row>
    <row r="6" spans="1:85" ht="18.75" customHeight="1" x14ac:dyDescent="0.2">
      <c r="A6" s="48">
        <v>5</v>
      </c>
      <c r="B6" s="110" t="s">
        <v>340</v>
      </c>
      <c r="C6" s="49" t="s">
        <v>125</v>
      </c>
      <c r="D6" s="49" t="s">
        <v>67</v>
      </c>
      <c r="E6" s="13">
        <v>94</v>
      </c>
      <c r="F6" s="14">
        <f>MIN(Table4[[#This Row],[Gosford]:[Westmead]])</f>
        <v>86.455981941309361</v>
      </c>
      <c r="G6" s="14">
        <f>MAX(Table4[[#This Row],[Gosford]:[Westmead]])</f>
        <v>100</v>
      </c>
      <c r="H6" s="86">
        <v>96.705426356589172</v>
      </c>
      <c r="I6" s="87">
        <v>97.191011235955045</v>
      </c>
      <c r="J6" s="86">
        <v>97.368421052631575</v>
      </c>
      <c r="K6" s="85">
        <v>96.078431372549005</v>
      </c>
      <c r="L6" s="85">
        <v>97.101449275362313</v>
      </c>
      <c r="M6" s="85">
        <v>98.181818181818187</v>
      </c>
      <c r="N6" s="87">
        <v>97.037037037037024</v>
      </c>
      <c r="O6" s="86">
        <v>97.058823529411768</v>
      </c>
      <c r="P6" s="85">
        <v>97.542997542997554</v>
      </c>
      <c r="Q6" s="87">
        <v>96.030245746691818</v>
      </c>
      <c r="R6" s="86">
        <v>95.265151515151487</v>
      </c>
      <c r="S6" s="87">
        <v>97.312859884836868</v>
      </c>
      <c r="T6" s="88">
        <v>100</v>
      </c>
      <c r="U6" s="88">
        <v>94.421487603305792</v>
      </c>
      <c r="V6" s="86">
        <v>92.72727272727272</v>
      </c>
      <c r="W6" s="85">
        <v>98.584905660377359</v>
      </c>
      <c r="X6" s="87">
        <v>94.51612903225805</v>
      </c>
      <c r="Y6" s="86">
        <v>100</v>
      </c>
      <c r="Z6" s="87">
        <v>92.814371257485078</v>
      </c>
      <c r="AA6" s="88">
        <v>98.477529054890397</v>
      </c>
      <c r="AB6" s="86">
        <v>86.455981941309361</v>
      </c>
      <c r="AC6" s="85">
        <v>94.964028776978409</v>
      </c>
      <c r="AD6" s="85">
        <v>89.04761904761898</v>
      </c>
      <c r="AE6" s="87">
        <v>94.936708860759509</v>
      </c>
      <c r="AF6" s="86">
        <v>92.452830188679243</v>
      </c>
      <c r="AG6" s="85">
        <v>97.362110311750584</v>
      </c>
      <c r="AH6" s="87">
        <v>91.743119266055047</v>
      </c>
      <c r="AI6" s="86">
        <v>95.454545454545453</v>
      </c>
      <c r="AJ6" s="85">
        <v>96.491228070175438</v>
      </c>
      <c r="AK6" s="87">
        <v>94.623655913978482</v>
      </c>
      <c r="AL6" s="88">
        <v>93.604651162790745</v>
      </c>
      <c r="AM6" s="86">
        <v>89.434889434889428</v>
      </c>
      <c r="AN6" s="87">
        <v>92.592592592592609</v>
      </c>
      <c r="AO6" s="88">
        <v>92.740046838407494</v>
      </c>
      <c r="AP6" s="86">
        <v>97.101449275362313</v>
      </c>
      <c r="AQ6" s="85">
        <v>98.734177215189874</v>
      </c>
      <c r="AR6" s="87">
        <v>97.50692520775624</v>
      </c>
      <c r="AS6" s="86">
        <v>95.662650602409656</v>
      </c>
      <c r="AT6" s="87">
        <v>88.738738738738661</v>
      </c>
      <c r="AU6" s="76">
        <v>1</v>
      </c>
      <c r="AV6" s="76">
        <v>0</v>
      </c>
      <c r="AW6" s="76">
        <v>0</v>
      </c>
      <c r="AX6" s="76">
        <v>0</v>
      </c>
      <c r="AY6" s="76">
        <v>0</v>
      </c>
      <c r="AZ6" s="76">
        <v>1</v>
      </c>
      <c r="BA6" s="76">
        <v>0</v>
      </c>
      <c r="BB6" s="76">
        <v>0</v>
      </c>
      <c r="BC6" s="76">
        <v>1</v>
      </c>
      <c r="BD6" s="76">
        <v>0</v>
      </c>
      <c r="BE6" s="76">
        <v>0</v>
      </c>
      <c r="BF6" s="76">
        <v>1</v>
      </c>
      <c r="BG6" s="76">
        <v>1</v>
      </c>
      <c r="BH6" s="76">
        <v>0</v>
      </c>
      <c r="BI6" s="76">
        <v>0</v>
      </c>
      <c r="BJ6" s="76">
        <v>1</v>
      </c>
      <c r="BK6" s="76">
        <v>0</v>
      </c>
      <c r="BL6" s="76">
        <v>1</v>
      </c>
      <c r="BM6" s="76">
        <v>0</v>
      </c>
      <c r="BN6" s="76">
        <v>1</v>
      </c>
      <c r="BO6" s="76">
        <v>-1</v>
      </c>
      <c r="BP6" s="76">
        <v>0</v>
      </c>
      <c r="BQ6" s="76">
        <v>-1</v>
      </c>
      <c r="BR6" s="76">
        <v>0</v>
      </c>
      <c r="BS6" s="76">
        <v>0</v>
      </c>
      <c r="BT6" s="76">
        <v>1</v>
      </c>
      <c r="BU6" s="76">
        <v>0</v>
      </c>
      <c r="BV6" s="76">
        <v>0</v>
      </c>
      <c r="BW6" s="76">
        <v>0</v>
      </c>
      <c r="BX6" s="76">
        <v>0</v>
      </c>
      <c r="BY6" s="76">
        <v>0</v>
      </c>
      <c r="BZ6" s="76">
        <v>-1</v>
      </c>
      <c r="CA6" s="76">
        <v>0</v>
      </c>
      <c r="CB6" s="76">
        <v>0</v>
      </c>
      <c r="CC6" s="76">
        <v>0</v>
      </c>
      <c r="CD6" s="76">
        <v>1</v>
      </c>
      <c r="CE6" s="76">
        <v>1</v>
      </c>
      <c r="CF6" s="76">
        <v>0</v>
      </c>
      <c r="CG6" s="76">
        <v>-1</v>
      </c>
    </row>
    <row r="7" spans="1:85" ht="18.75" customHeight="1" x14ac:dyDescent="0.2">
      <c r="A7" s="48">
        <v>6</v>
      </c>
      <c r="B7" s="110" t="s">
        <v>336</v>
      </c>
      <c r="C7" s="49" t="s">
        <v>126</v>
      </c>
      <c r="D7" s="49" t="s">
        <v>127</v>
      </c>
      <c r="E7" s="13">
        <v>80</v>
      </c>
      <c r="F7" s="14">
        <f>MIN(Table4[[#This Row],[Gosford]:[Westmead]])</f>
        <v>62.763466042154604</v>
      </c>
      <c r="G7" s="14">
        <f>MAX(Table4[[#This Row],[Gosford]:[Westmead]])</f>
        <v>100</v>
      </c>
      <c r="H7" s="86">
        <v>83.811475409836177</v>
      </c>
      <c r="I7" s="87">
        <v>81.987577639751493</v>
      </c>
      <c r="J7" s="86">
        <v>75.221238938053077</v>
      </c>
      <c r="K7" s="85">
        <v>82.649253731343236</v>
      </c>
      <c r="L7" s="85">
        <v>68.852459016393439</v>
      </c>
      <c r="M7" s="85">
        <v>89.932885906040241</v>
      </c>
      <c r="N7" s="87">
        <v>85.826771653543247</v>
      </c>
      <c r="O7" s="86">
        <v>100</v>
      </c>
      <c r="P7" s="85">
        <v>82.841823056300228</v>
      </c>
      <c r="Q7" s="87">
        <v>92.094861660078962</v>
      </c>
      <c r="R7" s="86">
        <v>86.991869918699109</v>
      </c>
      <c r="S7" s="87">
        <v>90.38854805725974</v>
      </c>
      <c r="T7" s="88">
        <v>85.714285714285708</v>
      </c>
      <c r="U7" s="88">
        <v>68.222222222222115</v>
      </c>
      <c r="V7" s="86">
        <v>87.5</v>
      </c>
      <c r="W7" s="85">
        <v>93.401015228426388</v>
      </c>
      <c r="X7" s="87">
        <v>77.319587628865989</v>
      </c>
      <c r="Y7" s="86">
        <v>87.755102040816325</v>
      </c>
      <c r="Z7" s="87">
        <v>80.645161290322704</v>
      </c>
      <c r="AA7" s="88">
        <v>96.432466629795215</v>
      </c>
      <c r="AB7" s="86">
        <v>82.897862232779204</v>
      </c>
      <c r="AC7" s="85">
        <v>80</v>
      </c>
      <c r="AD7" s="85">
        <v>67.493796526054439</v>
      </c>
      <c r="AE7" s="87">
        <v>80.272108843537453</v>
      </c>
      <c r="AF7" s="86">
        <v>86.868686868686893</v>
      </c>
      <c r="AG7" s="85">
        <v>85.788113695090345</v>
      </c>
      <c r="AH7" s="87">
        <v>78.102189781021963</v>
      </c>
      <c r="AI7" s="86">
        <v>95</v>
      </c>
      <c r="AJ7" s="85">
        <v>72.727272727272734</v>
      </c>
      <c r="AK7" s="87">
        <v>79.545454545454504</v>
      </c>
      <c r="AL7" s="88">
        <v>85.185185185185262</v>
      </c>
      <c r="AM7" s="86">
        <v>72.467532467532465</v>
      </c>
      <c r="AN7" s="87">
        <v>64.000000000000014</v>
      </c>
      <c r="AO7" s="88">
        <v>80.693069306930624</v>
      </c>
      <c r="AP7" s="86">
        <v>81.343283582089541</v>
      </c>
      <c r="AQ7" s="85">
        <v>85.430463576158942</v>
      </c>
      <c r="AR7" s="87">
        <v>89.117647058823536</v>
      </c>
      <c r="AS7" s="86">
        <v>84.711779448621584</v>
      </c>
      <c r="AT7" s="87">
        <v>62.763466042154604</v>
      </c>
      <c r="AU7" s="76">
        <v>0</v>
      </c>
      <c r="AV7" s="76">
        <v>0</v>
      </c>
      <c r="AW7" s="76">
        <v>0</v>
      </c>
      <c r="AX7" s="76">
        <v>0</v>
      </c>
      <c r="AY7" s="76">
        <v>0</v>
      </c>
      <c r="AZ7" s="76">
        <v>1</v>
      </c>
      <c r="BA7" s="76">
        <v>1</v>
      </c>
      <c r="BB7" s="76">
        <v>1</v>
      </c>
      <c r="BC7" s="76">
        <v>0</v>
      </c>
      <c r="BD7" s="76">
        <v>1</v>
      </c>
      <c r="BE7" s="76">
        <v>1</v>
      </c>
      <c r="BF7" s="76">
        <v>1</v>
      </c>
      <c r="BG7" s="76">
        <v>0</v>
      </c>
      <c r="BH7" s="76">
        <v>-1</v>
      </c>
      <c r="BI7" s="76">
        <v>0</v>
      </c>
      <c r="BJ7" s="76">
        <v>1</v>
      </c>
      <c r="BK7" s="76">
        <v>0</v>
      </c>
      <c r="BL7" s="76">
        <v>0</v>
      </c>
      <c r="BM7" s="76">
        <v>0</v>
      </c>
      <c r="BN7" s="76">
        <v>1</v>
      </c>
      <c r="BO7" s="76">
        <v>0</v>
      </c>
      <c r="BP7" s="76">
        <v>0</v>
      </c>
      <c r="BQ7" s="76">
        <v>-1</v>
      </c>
      <c r="BR7" s="76">
        <v>0</v>
      </c>
      <c r="BS7" s="76">
        <v>1</v>
      </c>
      <c r="BT7" s="76">
        <v>1</v>
      </c>
      <c r="BU7" s="76">
        <v>0</v>
      </c>
      <c r="BV7" s="76">
        <v>1</v>
      </c>
      <c r="BW7" s="76">
        <v>0</v>
      </c>
      <c r="BX7" s="76">
        <v>0</v>
      </c>
      <c r="BY7" s="76">
        <v>1</v>
      </c>
      <c r="BZ7" s="76">
        <v>-1</v>
      </c>
      <c r="CA7" s="76">
        <v>-1</v>
      </c>
      <c r="CB7" s="76">
        <v>0</v>
      </c>
      <c r="CC7" s="76">
        <v>0</v>
      </c>
      <c r="CD7" s="76">
        <v>0</v>
      </c>
      <c r="CE7" s="76">
        <v>1</v>
      </c>
      <c r="CF7" s="76">
        <v>1</v>
      </c>
      <c r="CG7" s="76">
        <v>-1</v>
      </c>
    </row>
    <row r="8" spans="1:85" ht="18.75" customHeight="1" x14ac:dyDescent="0.2">
      <c r="A8" s="48">
        <v>7</v>
      </c>
      <c r="B8" s="110" t="s">
        <v>333</v>
      </c>
      <c r="C8" s="49" t="s">
        <v>128</v>
      </c>
      <c r="D8" s="49" t="s">
        <v>64</v>
      </c>
      <c r="E8" s="13">
        <v>29</v>
      </c>
      <c r="F8" s="14">
        <f>MIN(Table4[[#This Row],[Gosford]:[Westmead]])</f>
        <v>16.802168021680288</v>
      </c>
      <c r="G8" s="14">
        <f>MAX(Table4[[#This Row],[Gosford]:[Westmead]])</f>
        <v>60</v>
      </c>
      <c r="H8" s="86">
        <v>25.138121546961194</v>
      </c>
      <c r="I8" s="87">
        <v>31.192660550458733</v>
      </c>
      <c r="J8" s="86">
        <v>45.569620253164565</v>
      </c>
      <c r="K8" s="85">
        <v>23.529411764705912</v>
      </c>
      <c r="L8" s="85">
        <v>35.185185185185183</v>
      </c>
      <c r="M8" s="85">
        <v>45.378151260504204</v>
      </c>
      <c r="N8" s="87">
        <v>41.807909604519807</v>
      </c>
      <c r="O8" s="86"/>
      <c r="P8" s="85">
        <v>33.21167883211686</v>
      </c>
      <c r="Q8" s="87">
        <v>37.654320987654316</v>
      </c>
      <c r="R8" s="86">
        <v>32.872928176795476</v>
      </c>
      <c r="S8" s="87">
        <v>41.040462427745695</v>
      </c>
      <c r="T8" s="88"/>
      <c r="U8" s="88">
        <v>16.802168021680288</v>
      </c>
      <c r="V8" s="86">
        <v>60</v>
      </c>
      <c r="W8" s="85">
        <v>45.384615384615387</v>
      </c>
      <c r="X8" s="87">
        <v>28.571428571428569</v>
      </c>
      <c r="Y8" s="86">
        <v>51.351351351351347</v>
      </c>
      <c r="Z8" s="87">
        <v>25.824175824175715</v>
      </c>
      <c r="AA8" s="88">
        <v>38.839117321642071</v>
      </c>
      <c r="AB8" s="86">
        <v>23.472668810289282</v>
      </c>
      <c r="AC8" s="85">
        <v>34.905660377358494</v>
      </c>
      <c r="AD8" s="85">
        <v>19.469026548672677</v>
      </c>
      <c r="AE8" s="87">
        <v>24.57627118644065</v>
      </c>
      <c r="AF8" s="86">
        <v>24.087591240875867</v>
      </c>
      <c r="AG8" s="85">
        <v>31.358885017421638</v>
      </c>
      <c r="AH8" s="87">
        <v>25.766871165644051</v>
      </c>
      <c r="AI8" s="86"/>
      <c r="AJ8" s="85">
        <v>57.499999999999993</v>
      </c>
      <c r="AK8" s="87">
        <v>32.203389830508485</v>
      </c>
      <c r="AL8" s="88">
        <v>33.333333333333279</v>
      </c>
      <c r="AM8" s="86">
        <v>22.039473684210524</v>
      </c>
      <c r="AN8" s="87">
        <v>38.095238095238095</v>
      </c>
      <c r="AO8" s="88">
        <v>32.817337461300376</v>
      </c>
      <c r="AP8" s="86">
        <v>37.634408602150508</v>
      </c>
      <c r="AQ8" s="85">
        <v>32.075471698113205</v>
      </c>
      <c r="AR8" s="87">
        <v>43.881856540084364</v>
      </c>
      <c r="AS8" s="86">
        <v>30.633802816901341</v>
      </c>
      <c r="AT8" s="87">
        <v>21.348314606741567</v>
      </c>
      <c r="AU8" s="76">
        <v>0</v>
      </c>
      <c r="AV8" s="76">
        <v>0</v>
      </c>
      <c r="AW8" s="76">
        <v>1</v>
      </c>
      <c r="AX8" s="76">
        <v>0</v>
      </c>
      <c r="AY8" s="76">
        <v>0</v>
      </c>
      <c r="AZ8" s="76">
        <v>1</v>
      </c>
      <c r="BA8" s="76">
        <v>1</v>
      </c>
      <c r="BB8" s="76"/>
      <c r="BC8" s="76">
        <v>0</v>
      </c>
      <c r="BD8" s="76">
        <v>1</v>
      </c>
      <c r="BE8" s="76">
        <v>0</v>
      </c>
      <c r="BF8" s="76">
        <v>1</v>
      </c>
      <c r="BG8" s="76"/>
      <c r="BH8" s="76">
        <v>-1</v>
      </c>
      <c r="BI8" s="76">
        <v>1</v>
      </c>
      <c r="BJ8" s="76">
        <v>1</v>
      </c>
      <c r="BK8" s="76">
        <v>0</v>
      </c>
      <c r="BL8" s="76">
        <v>1</v>
      </c>
      <c r="BM8" s="76">
        <v>0</v>
      </c>
      <c r="BN8" s="76">
        <v>1</v>
      </c>
      <c r="BO8" s="76">
        <v>0</v>
      </c>
      <c r="BP8" s="76">
        <v>0</v>
      </c>
      <c r="BQ8" s="76">
        <v>-1</v>
      </c>
      <c r="BR8" s="76">
        <v>0</v>
      </c>
      <c r="BS8" s="76">
        <v>0</v>
      </c>
      <c r="BT8" s="76">
        <v>0</v>
      </c>
      <c r="BU8" s="76">
        <v>0</v>
      </c>
      <c r="BV8" s="76"/>
      <c r="BW8" s="76">
        <v>1</v>
      </c>
      <c r="BX8" s="76">
        <v>0</v>
      </c>
      <c r="BY8" s="76">
        <v>0</v>
      </c>
      <c r="BZ8" s="76">
        <v>-1</v>
      </c>
      <c r="CA8" s="76">
        <v>0</v>
      </c>
      <c r="CB8" s="76">
        <v>0</v>
      </c>
      <c r="CC8" s="76">
        <v>0</v>
      </c>
      <c r="CD8" s="76">
        <v>0</v>
      </c>
      <c r="CE8" s="76">
        <v>1</v>
      </c>
      <c r="CF8" s="76">
        <v>0</v>
      </c>
      <c r="CG8" s="76">
        <v>-1</v>
      </c>
    </row>
    <row r="9" spans="1:85" ht="18.75" customHeight="1" x14ac:dyDescent="0.2">
      <c r="A9" s="48">
        <v>8</v>
      </c>
      <c r="B9" s="110" t="s">
        <v>342</v>
      </c>
      <c r="C9" s="49" t="s">
        <v>129</v>
      </c>
      <c r="D9" s="49" t="s">
        <v>130</v>
      </c>
      <c r="E9" s="13">
        <v>47</v>
      </c>
      <c r="F9" s="14">
        <f>MIN(Table4[[#This Row],[Gosford]:[Westmead]])</f>
        <v>24.429967426710096</v>
      </c>
      <c r="G9" s="14">
        <f>MAX(Table4[[#This Row],[Gosford]:[Westmead]])</f>
        <v>73.68421052631578</v>
      </c>
      <c r="H9" s="86">
        <v>52.325581395348884</v>
      </c>
      <c r="I9" s="87">
        <v>34.26966292134837</v>
      </c>
      <c r="J9" s="86">
        <v>61.94690265486723</v>
      </c>
      <c r="K9" s="85">
        <v>59.285714285714278</v>
      </c>
      <c r="L9" s="85">
        <v>40.579710144927539</v>
      </c>
      <c r="M9" s="85">
        <v>26.380368098159519</v>
      </c>
      <c r="N9" s="87">
        <v>67.527675276752703</v>
      </c>
      <c r="O9" s="86">
        <v>50</v>
      </c>
      <c r="P9" s="85">
        <v>54.187192118226577</v>
      </c>
      <c r="Q9" s="87">
        <v>50</v>
      </c>
      <c r="R9" s="86">
        <v>52.380952380952316</v>
      </c>
      <c r="S9" s="87">
        <v>48.940269749518293</v>
      </c>
      <c r="T9" s="88">
        <v>31.578947368421055</v>
      </c>
      <c r="U9" s="88">
        <v>31.80873180873192</v>
      </c>
      <c r="V9" s="86">
        <v>50.909090909090914</v>
      </c>
      <c r="W9" s="85">
        <v>67.298578199052102</v>
      </c>
      <c r="X9" s="87">
        <v>24.429967426710096</v>
      </c>
      <c r="Y9" s="86">
        <v>56.60377358490566</v>
      </c>
      <c r="Z9" s="87">
        <v>41.516966067864267</v>
      </c>
      <c r="AA9" s="88">
        <v>70.492486261167954</v>
      </c>
      <c r="AB9" s="86">
        <v>47.309417040358746</v>
      </c>
      <c r="AC9" s="85">
        <v>44.285714285714292</v>
      </c>
      <c r="AD9" s="85">
        <v>29.928741092636724</v>
      </c>
      <c r="AE9" s="87">
        <v>36.942675159235655</v>
      </c>
      <c r="AF9" s="86">
        <v>28.169014084507005</v>
      </c>
      <c r="AG9" s="85">
        <v>44.258373205741705</v>
      </c>
      <c r="AH9" s="87">
        <v>34.6938775510203</v>
      </c>
      <c r="AI9" s="86">
        <v>56.818181818181834</v>
      </c>
      <c r="AJ9" s="85">
        <v>73.68421052631578</v>
      </c>
      <c r="AK9" s="87">
        <v>49.999999999999986</v>
      </c>
      <c r="AL9" s="88">
        <v>55.1020408163266</v>
      </c>
      <c r="AM9" s="86">
        <v>25.742574257425744</v>
      </c>
      <c r="AN9" s="87">
        <v>42.592592592592595</v>
      </c>
      <c r="AO9" s="88">
        <v>68.224299065420496</v>
      </c>
      <c r="AP9" s="86">
        <v>63.503649635036474</v>
      </c>
      <c r="AQ9" s="85">
        <v>64.779874213836479</v>
      </c>
      <c r="AR9" s="87">
        <v>50.688705234159791</v>
      </c>
      <c r="AS9" s="86">
        <v>60.240963855421747</v>
      </c>
      <c r="AT9" s="87">
        <v>30.022573363431121</v>
      </c>
      <c r="AU9" s="76">
        <v>1</v>
      </c>
      <c r="AV9" s="76">
        <v>-1</v>
      </c>
      <c r="AW9" s="76">
        <v>1</v>
      </c>
      <c r="AX9" s="76">
        <v>1</v>
      </c>
      <c r="AY9" s="76">
        <v>0</v>
      </c>
      <c r="AZ9" s="76">
        <v>-1</v>
      </c>
      <c r="BA9" s="76">
        <v>1</v>
      </c>
      <c r="BB9" s="76">
        <v>0</v>
      </c>
      <c r="BC9" s="76">
        <v>1</v>
      </c>
      <c r="BD9" s="76">
        <v>0</v>
      </c>
      <c r="BE9" s="76">
        <v>1</v>
      </c>
      <c r="BF9" s="76">
        <v>0</v>
      </c>
      <c r="BG9" s="76">
        <v>0</v>
      </c>
      <c r="BH9" s="76">
        <v>-1</v>
      </c>
      <c r="BI9" s="76">
        <v>0</v>
      </c>
      <c r="BJ9" s="76">
        <v>1</v>
      </c>
      <c r="BK9" s="76">
        <v>-1</v>
      </c>
      <c r="BL9" s="76">
        <v>0</v>
      </c>
      <c r="BM9" s="76">
        <v>0</v>
      </c>
      <c r="BN9" s="76">
        <v>1</v>
      </c>
      <c r="BO9" s="76">
        <v>0</v>
      </c>
      <c r="BP9" s="76">
        <v>0</v>
      </c>
      <c r="BQ9" s="76">
        <v>-1</v>
      </c>
      <c r="BR9" s="76">
        <v>-1</v>
      </c>
      <c r="BS9" s="76">
        <v>-1</v>
      </c>
      <c r="BT9" s="76">
        <v>0</v>
      </c>
      <c r="BU9" s="76">
        <v>-1</v>
      </c>
      <c r="BV9" s="76">
        <v>0</v>
      </c>
      <c r="BW9" s="76">
        <v>1</v>
      </c>
      <c r="BX9" s="76">
        <v>0</v>
      </c>
      <c r="BY9" s="76">
        <v>1</v>
      </c>
      <c r="BZ9" s="76">
        <v>-1</v>
      </c>
      <c r="CA9" s="76">
        <v>0</v>
      </c>
      <c r="CB9" s="76">
        <v>1</v>
      </c>
      <c r="CC9" s="76">
        <v>1</v>
      </c>
      <c r="CD9" s="76">
        <v>1</v>
      </c>
      <c r="CE9" s="76">
        <v>0</v>
      </c>
      <c r="CF9" s="76">
        <v>1</v>
      </c>
      <c r="CG9" s="76">
        <v>-1</v>
      </c>
    </row>
    <row r="10" spans="1:85" ht="18.75" customHeight="1" x14ac:dyDescent="0.2">
      <c r="A10" s="48">
        <v>9</v>
      </c>
      <c r="B10" s="110" t="s">
        <v>342</v>
      </c>
      <c r="C10" s="49" t="s">
        <v>131</v>
      </c>
      <c r="D10" s="49" t="s">
        <v>130</v>
      </c>
      <c r="E10" s="13">
        <v>56</v>
      </c>
      <c r="F10" s="14">
        <f>MIN(Table4[[#This Row],[Gosford]:[Westmead]])</f>
        <v>40</v>
      </c>
      <c r="G10" s="14">
        <f>MAX(Table4[[#This Row],[Gosford]:[Westmead]])</f>
        <v>90.625</v>
      </c>
      <c r="H10" s="86">
        <v>60.560344827586299</v>
      </c>
      <c r="I10" s="87">
        <v>62.420382165605034</v>
      </c>
      <c r="J10" s="86">
        <v>71.962616822429865</v>
      </c>
      <c r="K10" s="85">
        <v>53.893442622950815</v>
      </c>
      <c r="L10" s="85">
        <v>57.8125</v>
      </c>
      <c r="M10" s="85">
        <v>60.8108108108108</v>
      </c>
      <c r="N10" s="87">
        <v>73.662551440329125</v>
      </c>
      <c r="O10" s="86">
        <v>90.625</v>
      </c>
      <c r="P10" s="85">
        <v>59.562841530054598</v>
      </c>
      <c r="Q10" s="87">
        <v>61.885245901639308</v>
      </c>
      <c r="R10" s="86">
        <v>59.914712153518082</v>
      </c>
      <c r="S10" s="87">
        <v>62.448132780082929</v>
      </c>
      <c r="T10" s="88">
        <v>65.78947368421052</v>
      </c>
      <c r="U10" s="88">
        <v>43.825665859564211</v>
      </c>
      <c r="V10" s="86">
        <v>61.538461538461554</v>
      </c>
      <c r="W10" s="85">
        <v>70.833333333333329</v>
      </c>
      <c r="X10" s="87">
        <v>59.717314487632514</v>
      </c>
      <c r="Y10" s="86">
        <v>68.085106382978722</v>
      </c>
      <c r="Z10" s="87">
        <v>55.957446808510682</v>
      </c>
      <c r="AA10" s="88">
        <v>83.371842554486079</v>
      </c>
      <c r="AB10" s="86">
        <v>57.468354430379854</v>
      </c>
      <c r="AC10" s="85">
        <v>54.477611940298509</v>
      </c>
      <c r="AD10" s="85">
        <v>40.437158469945452</v>
      </c>
      <c r="AE10" s="87">
        <v>52.554744525547449</v>
      </c>
      <c r="AF10" s="86">
        <v>42.631578947368418</v>
      </c>
      <c r="AG10" s="85">
        <v>55.371900826446222</v>
      </c>
      <c r="AH10" s="87">
        <v>51.477832512315288</v>
      </c>
      <c r="AI10" s="86">
        <v>72.500000000000014</v>
      </c>
      <c r="AJ10" s="85">
        <v>66.037735849056602</v>
      </c>
      <c r="AK10" s="87">
        <v>71.590909090909065</v>
      </c>
      <c r="AL10" s="88">
        <v>64.548494983277692</v>
      </c>
      <c r="AM10" s="86">
        <v>40.476190476190474</v>
      </c>
      <c r="AN10" s="87">
        <v>40</v>
      </c>
      <c r="AO10" s="88">
        <v>66.580976863753165</v>
      </c>
      <c r="AP10" s="86">
        <v>60.79999999999999</v>
      </c>
      <c r="AQ10" s="85">
        <v>69.014084507042256</v>
      </c>
      <c r="AR10" s="87">
        <v>57.941176470588275</v>
      </c>
      <c r="AS10" s="86">
        <v>69.459459459459566</v>
      </c>
      <c r="AT10" s="87">
        <v>44.836272040302241</v>
      </c>
      <c r="AU10" s="76">
        <v>0</v>
      </c>
      <c r="AV10" s="76">
        <v>0</v>
      </c>
      <c r="AW10" s="76">
        <v>1</v>
      </c>
      <c r="AX10" s="76">
        <v>0</v>
      </c>
      <c r="AY10" s="76">
        <v>0</v>
      </c>
      <c r="AZ10" s="76">
        <v>0</v>
      </c>
      <c r="BA10" s="76">
        <v>1</v>
      </c>
      <c r="BB10" s="76">
        <v>1</v>
      </c>
      <c r="BC10" s="76">
        <v>0</v>
      </c>
      <c r="BD10" s="76">
        <v>0</v>
      </c>
      <c r="BE10" s="76">
        <v>0</v>
      </c>
      <c r="BF10" s="76">
        <v>1</v>
      </c>
      <c r="BG10" s="76">
        <v>0</v>
      </c>
      <c r="BH10" s="76">
        <v>-1</v>
      </c>
      <c r="BI10" s="76">
        <v>0</v>
      </c>
      <c r="BJ10" s="76">
        <v>1</v>
      </c>
      <c r="BK10" s="76">
        <v>0</v>
      </c>
      <c r="BL10" s="76">
        <v>0</v>
      </c>
      <c r="BM10" s="76">
        <v>0</v>
      </c>
      <c r="BN10" s="76">
        <v>1</v>
      </c>
      <c r="BO10" s="76">
        <v>0</v>
      </c>
      <c r="BP10" s="76">
        <v>0</v>
      </c>
      <c r="BQ10" s="76">
        <v>-1</v>
      </c>
      <c r="BR10" s="76">
        <v>0</v>
      </c>
      <c r="BS10" s="76">
        <v>-1</v>
      </c>
      <c r="BT10" s="76">
        <v>0</v>
      </c>
      <c r="BU10" s="76">
        <v>0</v>
      </c>
      <c r="BV10" s="76">
        <v>0</v>
      </c>
      <c r="BW10" s="76">
        <v>0</v>
      </c>
      <c r="BX10" s="76">
        <v>1</v>
      </c>
      <c r="BY10" s="76">
        <v>1</v>
      </c>
      <c r="BZ10" s="76">
        <v>-1</v>
      </c>
      <c r="CA10" s="76">
        <v>-1</v>
      </c>
      <c r="CB10" s="76">
        <v>1</v>
      </c>
      <c r="CC10" s="76">
        <v>0</v>
      </c>
      <c r="CD10" s="76">
        <v>1</v>
      </c>
      <c r="CE10" s="76">
        <v>0</v>
      </c>
      <c r="CF10" s="76">
        <v>1</v>
      </c>
      <c r="CG10" s="76">
        <v>-1</v>
      </c>
    </row>
    <row r="11" spans="1:85" ht="18.75" customHeight="1" x14ac:dyDescent="0.2">
      <c r="A11" s="48">
        <v>10</v>
      </c>
      <c r="B11" s="110" t="s">
        <v>342</v>
      </c>
      <c r="C11" s="49" t="s">
        <v>132</v>
      </c>
      <c r="D11" s="49" t="s">
        <v>71</v>
      </c>
      <c r="E11" s="13">
        <v>87</v>
      </c>
      <c r="F11" s="14">
        <f>MIN(Table4[[#This Row],[Gosford]:[Westmead]])</f>
        <v>67.195767195767246</v>
      </c>
      <c r="G11" s="14">
        <f>MAX(Table4[[#This Row],[Gosford]:[Westmead]])</f>
        <v>98.076923076923066</v>
      </c>
      <c r="H11" s="86">
        <v>91.144708423326207</v>
      </c>
      <c r="I11" s="87">
        <v>87.662337662337634</v>
      </c>
      <c r="J11" s="86">
        <v>95.327102803738313</v>
      </c>
      <c r="K11" s="85">
        <v>92.931392931392892</v>
      </c>
      <c r="L11" s="85">
        <v>82.8125</v>
      </c>
      <c r="M11" s="85">
        <v>92.51700680272107</v>
      </c>
      <c r="N11" s="87">
        <v>95.041322314049552</v>
      </c>
      <c r="O11" s="86">
        <v>96.875</v>
      </c>
      <c r="P11" s="85">
        <v>90.883977900552466</v>
      </c>
      <c r="Q11" s="87">
        <v>91.115702479338751</v>
      </c>
      <c r="R11" s="86">
        <v>88.436830835117703</v>
      </c>
      <c r="S11" s="87">
        <v>95.426195426195434</v>
      </c>
      <c r="T11" s="88">
        <v>81.578947368421041</v>
      </c>
      <c r="U11" s="88">
        <v>79.61165048543684</v>
      </c>
      <c r="V11" s="86">
        <v>98.076923076923066</v>
      </c>
      <c r="W11" s="85">
        <v>96.315789473684205</v>
      </c>
      <c r="X11" s="87">
        <v>86.832740213523124</v>
      </c>
      <c r="Y11" s="86">
        <v>91.489361702127653</v>
      </c>
      <c r="Z11" s="87">
        <v>87.311827956989333</v>
      </c>
      <c r="AA11" s="88">
        <v>98.041156894439482</v>
      </c>
      <c r="AB11" s="86">
        <v>86.956521739130537</v>
      </c>
      <c r="AC11" s="85">
        <v>84.210526315789451</v>
      </c>
      <c r="AD11" s="85">
        <v>71.703296703296559</v>
      </c>
      <c r="AE11" s="87">
        <v>81.751824817518269</v>
      </c>
      <c r="AF11" s="86">
        <v>67.195767195767246</v>
      </c>
      <c r="AG11" s="85">
        <v>92.541436464088335</v>
      </c>
      <c r="AH11" s="87">
        <v>81.728395061728449</v>
      </c>
      <c r="AI11" s="86">
        <v>90.000000000000014</v>
      </c>
      <c r="AJ11" s="85">
        <v>92.307692307692307</v>
      </c>
      <c r="AK11" s="87">
        <v>91.954022988505741</v>
      </c>
      <c r="AL11" s="88">
        <v>88.851351351351411</v>
      </c>
      <c r="AM11" s="86">
        <v>71.010638297872347</v>
      </c>
      <c r="AN11" s="87">
        <v>90</v>
      </c>
      <c r="AO11" s="88">
        <v>90.463917525773169</v>
      </c>
      <c r="AP11" s="86">
        <v>90.322580645161281</v>
      </c>
      <c r="AQ11" s="85">
        <v>86.524822695035468</v>
      </c>
      <c r="AR11" s="87">
        <v>89.880952380952408</v>
      </c>
      <c r="AS11" s="86">
        <v>86.648501362397852</v>
      </c>
      <c r="AT11" s="87">
        <v>81.47208121827407</v>
      </c>
      <c r="AU11" s="76">
        <v>1</v>
      </c>
      <c r="AV11" s="76">
        <v>0</v>
      </c>
      <c r="AW11" s="76">
        <v>1</v>
      </c>
      <c r="AX11" s="76">
        <v>1</v>
      </c>
      <c r="AY11" s="76">
        <v>0</v>
      </c>
      <c r="AZ11" s="76">
        <v>0</v>
      </c>
      <c r="BA11" s="76">
        <v>1</v>
      </c>
      <c r="BB11" s="76">
        <v>0</v>
      </c>
      <c r="BC11" s="76">
        <v>0</v>
      </c>
      <c r="BD11" s="76">
        <v>1</v>
      </c>
      <c r="BE11" s="76">
        <v>0</v>
      </c>
      <c r="BF11" s="76">
        <v>1</v>
      </c>
      <c r="BG11" s="76">
        <v>0</v>
      </c>
      <c r="BH11" s="76">
        <v>-1</v>
      </c>
      <c r="BI11" s="76">
        <v>1</v>
      </c>
      <c r="BJ11" s="76">
        <v>1</v>
      </c>
      <c r="BK11" s="76">
        <v>0</v>
      </c>
      <c r="BL11" s="76">
        <v>0</v>
      </c>
      <c r="BM11" s="76">
        <v>0</v>
      </c>
      <c r="BN11" s="76">
        <v>1</v>
      </c>
      <c r="BO11" s="76">
        <v>0</v>
      </c>
      <c r="BP11" s="76">
        <v>0</v>
      </c>
      <c r="BQ11" s="76">
        <v>-1</v>
      </c>
      <c r="BR11" s="76">
        <v>0</v>
      </c>
      <c r="BS11" s="76">
        <v>-1</v>
      </c>
      <c r="BT11" s="76">
        <v>1</v>
      </c>
      <c r="BU11" s="76">
        <v>-1</v>
      </c>
      <c r="BV11" s="76">
        <v>0</v>
      </c>
      <c r="BW11" s="76">
        <v>0</v>
      </c>
      <c r="BX11" s="76">
        <v>0</v>
      </c>
      <c r="BY11" s="76">
        <v>0</v>
      </c>
      <c r="BZ11" s="76">
        <v>-1</v>
      </c>
      <c r="CA11" s="76">
        <v>0</v>
      </c>
      <c r="CB11" s="76">
        <v>0</v>
      </c>
      <c r="CC11" s="76">
        <v>0</v>
      </c>
      <c r="CD11" s="76">
        <v>0</v>
      </c>
      <c r="CE11" s="76">
        <v>0</v>
      </c>
      <c r="CF11" s="76">
        <v>0</v>
      </c>
      <c r="CG11" s="76">
        <v>0</v>
      </c>
    </row>
    <row r="12" spans="1:85" ht="18.75" customHeight="1" x14ac:dyDescent="0.2">
      <c r="A12" s="48">
        <v>12</v>
      </c>
      <c r="B12" s="110" t="s">
        <v>336</v>
      </c>
      <c r="C12" s="49" t="s">
        <v>133</v>
      </c>
      <c r="D12" s="49" t="s">
        <v>67</v>
      </c>
      <c r="E12" s="13">
        <v>88</v>
      </c>
      <c r="F12" s="14">
        <f>MIN(Table4[[#This Row],[Gosford]:[Westmead]])</f>
        <v>80.655737704918025</v>
      </c>
      <c r="G12" s="14">
        <f>MAX(Table4[[#This Row],[Gosford]:[Westmead]])</f>
        <v>92.493946731234814</v>
      </c>
      <c r="H12" s="86">
        <v>89.902912621359292</v>
      </c>
      <c r="I12" s="87">
        <v>88.505747126436759</v>
      </c>
      <c r="J12" s="86">
        <v>86.842105263157876</v>
      </c>
      <c r="K12" s="85">
        <v>90.664272890484696</v>
      </c>
      <c r="L12" s="85">
        <v>89.85507246376811</v>
      </c>
      <c r="M12" s="85">
        <v>90.797546012269933</v>
      </c>
      <c r="N12" s="87">
        <v>90.636704119850137</v>
      </c>
      <c r="O12" s="86">
        <v>85.294117647058826</v>
      </c>
      <c r="P12" s="85">
        <v>86.318407960198996</v>
      </c>
      <c r="Q12" s="87">
        <v>89.142857142857025</v>
      </c>
      <c r="R12" s="86">
        <v>85.632183908045874</v>
      </c>
      <c r="S12" s="87">
        <v>89.635316698656467</v>
      </c>
      <c r="T12" s="88">
        <v>86.84210526315789</v>
      </c>
      <c r="U12" s="88">
        <v>85.355648535564868</v>
      </c>
      <c r="V12" s="86">
        <v>85.454545454545467</v>
      </c>
      <c r="W12" s="85">
        <v>89.52380952380949</v>
      </c>
      <c r="X12" s="87">
        <v>80.655737704918025</v>
      </c>
      <c r="Y12" s="86">
        <v>90.566037735849065</v>
      </c>
      <c r="Z12" s="87">
        <v>82.931726907630619</v>
      </c>
      <c r="AA12" s="88">
        <v>89.322724719506112</v>
      </c>
      <c r="AB12" s="86">
        <v>91.666666666666742</v>
      </c>
      <c r="AC12" s="85">
        <v>88.405797101449252</v>
      </c>
      <c r="AD12" s="85">
        <v>86.157517899761231</v>
      </c>
      <c r="AE12" s="87">
        <v>86.163522012578625</v>
      </c>
      <c r="AF12" s="86">
        <v>85.096153846153882</v>
      </c>
      <c r="AG12" s="85">
        <v>92.493946731234814</v>
      </c>
      <c r="AH12" s="87">
        <v>82.876712328767155</v>
      </c>
      <c r="AI12" s="86">
        <v>90.909090909090921</v>
      </c>
      <c r="AJ12" s="85">
        <v>87.719298245614027</v>
      </c>
      <c r="AK12" s="87">
        <v>83.157894736842081</v>
      </c>
      <c r="AL12" s="88">
        <v>85.923753665689233</v>
      </c>
      <c r="AM12" s="86">
        <v>86.848635235732004</v>
      </c>
      <c r="AN12" s="87">
        <v>81.132075471698116</v>
      </c>
      <c r="AO12" s="88">
        <v>90.186915887850461</v>
      </c>
      <c r="AP12" s="86">
        <v>87.591240875912391</v>
      </c>
      <c r="AQ12" s="85">
        <v>90.506329113924068</v>
      </c>
      <c r="AR12" s="87">
        <v>84.722222222222257</v>
      </c>
      <c r="AS12" s="86">
        <v>87.167070217917725</v>
      </c>
      <c r="AT12" s="87">
        <v>87.330316742081379</v>
      </c>
      <c r="AU12" s="76">
        <v>0</v>
      </c>
      <c r="AV12" s="76">
        <v>0</v>
      </c>
      <c r="AW12" s="76">
        <v>0</v>
      </c>
      <c r="AX12" s="76">
        <v>0</v>
      </c>
      <c r="AY12" s="76">
        <v>0</v>
      </c>
      <c r="AZ12" s="76">
        <v>0</v>
      </c>
      <c r="BA12" s="76">
        <v>0</v>
      </c>
      <c r="BB12" s="76">
        <v>0</v>
      </c>
      <c r="BC12" s="76">
        <v>0</v>
      </c>
      <c r="BD12" s="76">
        <v>0</v>
      </c>
      <c r="BE12" s="76">
        <v>0</v>
      </c>
      <c r="BF12" s="76">
        <v>0</v>
      </c>
      <c r="BG12" s="76">
        <v>0</v>
      </c>
      <c r="BH12" s="76">
        <v>0</v>
      </c>
      <c r="BI12" s="76">
        <v>0</v>
      </c>
      <c r="BJ12" s="76">
        <v>0</v>
      </c>
      <c r="BK12" s="76">
        <v>-1</v>
      </c>
      <c r="BL12" s="76">
        <v>0</v>
      </c>
      <c r="BM12" s="76">
        <v>-1</v>
      </c>
      <c r="BN12" s="76">
        <v>0</v>
      </c>
      <c r="BO12" s="76">
        <v>1</v>
      </c>
      <c r="BP12" s="76">
        <v>0</v>
      </c>
      <c r="BQ12" s="76">
        <v>0</v>
      </c>
      <c r="BR12" s="76">
        <v>0</v>
      </c>
      <c r="BS12" s="76">
        <v>0</v>
      </c>
      <c r="BT12" s="76">
        <v>1</v>
      </c>
      <c r="BU12" s="76">
        <v>-1</v>
      </c>
      <c r="BV12" s="76">
        <v>0</v>
      </c>
      <c r="BW12" s="76">
        <v>0</v>
      </c>
      <c r="BX12" s="76">
        <v>0</v>
      </c>
      <c r="BY12" s="76">
        <v>0</v>
      </c>
      <c r="BZ12" s="76">
        <v>0</v>
      </c>
      <c r="CA12" s="76">
        <v>0</v>
      </c>
      <c r="CB12" s="76">
        <v>0</v>
      </c>
      <c r="CC12" s="76">
        <v>0</v>
      </c>
      <c r="CD12" s="76">
        <v>0</v>
      </c>
      <c r="CE12" s="76">
        <v>0</v>
      </c>
      <c r="CF12" s="76">
        <v>0</v>
      </c>
      <c r="CG12" s="76">
        <v>0</v>
      </c>
    </row>
    <row r="13" spans="1:85" ht="18.75" customHeight="1" x14ac:dyDescent="0.2">
      <c r="A13" s="48">
        <v>13</v>
      </c>
      <c r="B13" s="110" t="s">
        <v>333</v>
      </c>
      <c r="C13" s="49" t="s">
        <v>134</v>
      </c>
      <c r="D13" s="49" t="s">
        <v>63</v>
      </c>
      <c r="E13" s="13">
        <v>90</v>
      </c>
      <c r="F13" s="14">
        <f>MIN(Table4[[#This Row],[Gosford]:[Westmead]])</f>
        <v>82.508250825082499</v>
      </c>
      <c r="G13" s="14">
        <f>MAX(Table4[[#This Row],[Gosford]:[Westmead]])</f>
        <v>98.113207547169807</v>
      </c>
      <c r="H13" s="86">
        <v>90.000000000000085</v>
      </c>
      <c r="I13" s="87">
        <v>87.356321839080437</v>
      </c>
      <c r="J13" s="86">
        <v>90.350877192982452</v>
      </c>
      <c r="K13" s="85">
        <v>92.47311827956986</v>
      </c>
      <c r="L13" s="85">
        <v>94.20289855072464</v>
      </c>
      <c r="M13" s="85">
        <v>91.411042944785265</v>
      </c>
      <c r="N13" s="87">
        <v>90.636704119850137</v>
      </c>
      <c r="O13" s="86">
        <v>88.235294117647058</v>
      </c>
      <c r="P13" s="85">
        <v>91.044776119402997</v>
      </c>
      <c r="Q13" s="87">
        <v>92.175572519083886</v>
      </c>
      <c r="R13" s="86">
        <v>87.065637065636963</v>
      </c>
      <c r="S13" s="87">
        <v>89.980732177264017</v>
      </c>
      <c r="T13" s="88">
        <v>83.78378378378379</v>
      </c>
      <c r="U13" s="88">
        <v>87.631027253668776</v>
      </c>
      <c r="V13" s="86">
        <v>87.037037037037052</v>
      </c>
      <c r="W13" s="85">
        <v>90.384615384615344</v>
      </c>
      <c r="X13" s="87">
        <v>82.508250825082499</v>
      </c>
      <c r="Y13" s="86">
        <v>98.113207547169807</v>
      </c>
      <c r="Z13" s="87">
        <v>87.95180722891574</v>
      </c>
      <c r="AA13" s="88">
        <v>93.11355186355425</v>
      </c>
      <c r="AB13" s="86">
        <v>92.06349206349212</v>
      </c>
      <c r="AC13" s="85">
        <v>91.304347826086939</v>
      </c>
      <c r="AD13" s="85">
        <v>86.091127098321238</v>
      </c>
      <c r="AE13" s="87">
        <v>88.750000000000014</v>
      </c>
      <c r="AF13" s="86">
        <v>87.980769230769269</v>
      </c>
      <c r="AG13" s="85">
        <v>91.990291262135855</v>
      </c>
      <c r="AH13" s="87">
        <v>89.066059225512532</v>
      </c>
      <c r="AI13" s="86">
        <v>93.181818181818187</v>
      </c>
      <c r="AJ13" s="85">
        <v>96.428571428571431</v>
      </c>
      <c r="AK13" s="87">
        <v>86.17021276595743</v>
      </c>
      <c r="AL13" s="88">
        <v>90.560471976401232</v>
      </c>
      <c r="AM13" s="86">
        <v>88.08933002481389</v>
      </c>
      <c r="AN13" s="87">
        <v>86.79245283018868</v>
      </c>
      <c r="AO13" s="88">
        <v>92.289719626168221</v>
      </c>
      <c r="AP13" s="86">
        <v>91.1111111111111</v>
      </c>
      <c r="AQ13" s="85">
        <v>85.987261146496834</v>
      </c>
      <c r="AR13" s="87">
        <v>89.075630252100837</v>
      </c>
      <c r="AS13" s="86">
        <v>90.291262135922352</v>
      </c>
      <c r="AT13" s="87">
        <v>91.836734693877503</v>
      </c>
      <c r="AU13" s="76">
        <v>0</v>
      </c>
      <c r="AV13" s="76">
        <v>0</v>
      </c>
      <c r="AW13" s="76">
        <v>0</v>
      </c>
      <c r="AX13" s="76">
        <v>0</v>
      </c>
      <c r="AY13" s="76">
        <v>0</v>
      </c>
      <c r="AZ13" s="76">
        <v>0</v>
      </c>
      <c r="BA13" s="76">
        <v>0</v>
      </c>
      <c r="BB13" s="76">
        <v>0</v>
      </c>
      <c r="BC13" s="76">
        <v>0</v>
      </c>
      <c r="BD13" s="76">
        <v>0</v>
      </c>
      <c r="BE13" s="76">
        <v>0</v>
      </c>
      <c r="BF13" s="76">
        <v>0</v>
      </c>
      <c r="BG13" s="76">
        <v>0</v>
      </c>
      <c r="BH13" s="76">
        <v>0</v>
      </c>
      <c r="BI13" s="76">
        <v>0</v>
      </c>
      <c r="BJ13" s="76">
        <v>0</v>
      </c>
      <c r="BK13" s="76">
        <v>-1</v>
      </c>
      <c r="BL13" s="76">
        <v>0</v>
      </c>
      <c r="BM13" s="76">
        <v>0</v>
      </c>
      <c r="BN13" s="76">
        <v>0</v>
      </c>
      <c r="BO13" s="76">
        <v>0</v>
      </c>
      <c r="BP13" s="76">
        <v>0</v>
      </c>
      <c r="BQ13" s="76">
        <v>0</v>
      </c>
      <c r="BR13" s="76">
        <v>0</v>
      </c>
      <c r="BS13" s="76">
        <v>0</v>
      </c>
      <c r="BT13" s="76">
        <v>0</v>
      </c>
      <c r="BU13" s="76">
        <v>0</v>
      </c>
      <c r="BV13" s="76">
        <v>0</v>
      </c>
      <c r="BW13" s="76">
        <v>0</v>
      </c>
      <c r="BX13" s="76">
        <v>0</v>
      </c>
      <c r="BY13" s="76">
        <v>0</v>
      </c>
      <c r="BZ13" s="76">
        <v>0</v>
      </c>
      <c r="CA13" s="76">
        <v>0</v>
      </c>
      <c r="CB13" s="76">
        <v>0</v>
      </c>
      <c r="CC13" s="76">
        <v>0</v>
      </c>
      <c r="CD13" s="76">
        <v>0</v>
      </c>
      <c r="CE13" s="76">
        <v>0</v>
      </c>
      <c r="CF13" s="76">
        <v>0</v>
      </c>
      <c r="CG13" s="76">
        <v>0</v>
      </c>
    </row>
    <row r="14" spans="1:85" ht="18.75" customHeight="1" x14ac:dyDescent="0.2">
      <c r="A14" s="48">
        <v>14</v>
      </c>
      <c r="B14" s="110" t="s">
        <v>332</v>
      </c>
      <c r="C14" s="49" t="s">
        <v>135</v>
      </c>
      <c r="D14" s="49" t="s">
        <v>67</v>
      </c>
      <c r="E14" s="13">
        <v>80</v>
      </c>
      <c r="F14" s="14">
        <f>MIN(Table4[[#This Row],[Gosford]:[Westmead]])</f>
        <v>71.947194719471938</v>
      </c>
      <c r="G14" s="14">
        <f>MAX(Table4[[#This Row],[Gosford]:[Westmead]])</f>
        <v>90.384615384615387</v>
      </c>
      <c r="H14" s="86">
        <v>78.682170542635816</v>
      </c>
      <c r="I14" s="87">
        <v>73.142857142857082</v>
      </c>
      <c r="J14" s="86">
        <v>77.391304347826051</v>
      </c>
      <c r="K14" s="85">
        <v>82.974910394265194</v>
      </c>
      <c r="L14" s="85">
        <v>77.142857142857153</v>
      </c>
      <c r="M14" s="85">
        <v>84.56790123456787</v>
      </c>
      <c r="N14" s="87">
        <v>85.283018867924469</v>
      </c>
      <c r="O14" s="86">
        <v>76.470588235294116</v>
      </c>
      <c r="P14" s="85">
        <v>75.308641975308589</v>
      </c>
      <c r="Q14" s="87">
        <v>81.644359464627001</v>
      </c>
      <c r="R14" s="86">
        <v>79.158699808795333</v>
      </c>
      <c r="S14" s="87">
        <v>83.429672447013516</v>
      </c>
      <c r="T14" s="88">
        <v>78.947368421052616</v>
      </c>
      <c r="U14" s="88">
        <v>76.61795407098117</v>
      </c>
      <c r="V14" s="86">
        <v>85.454545454545467</v>
      </c>
      <c r="W14" s="85">
        <v>78.365384615384571</v>
      </c>
      <c r="X14" s="87">
        <v>71.947194719471938</v>
      </c>
      <c r="Y14" s="86">
        <v>90.384615384615387</v>
      </c>
      <c r="Z14" s="87">
        <v>74.096385542168761</v>
      </c>
      <c r="AA14" s="88">
        <v>86.46498413003863</v>
      </c>
      <c r="AB14" s="86">
        <v>85.553047404063321</v>
      </c>
      <c r="AC14" s="85">
        <v>84.172661870503589</v>
      </c>
      <c r="AD14" s="85">
        <v>76.442307692307537</v>
      </c>
      <c r="AE14" s="87">
        <v>80.625000000000028</v>
      </c>
      <c r="AF14" s="86">
        <v>82.21153846153851</v>
      </c>
      <c r="AG14" s="85">
        <v>82.324455205811006</v>
      </c>
      <c r="AH14" s="87">
        <v>82.110091743119298</v>
      </c>
      <c r="AI14" s="86">
        <v>86.36363636363636</v>
      </c>
      <c r="AJ14" s="85">
        <v>87.719298245614027</v>
      </c>
      <c r="AK14" s="87">
        <v>79.787234042553166</v>
      </c>
      <c r="AL14" s="88">
        <v>82.789317507418502</v>
      </c>
      <c r="AM14" s="86">
        <v>83.497536945812797</v>
      </c>
      <c r="AN14" s="87">
        <v>81.132075471698116</v>
      </c>
      <c r="AO14" s="88">
        <v>84.454756380510403</v>
      </c>
      <c r="AP14" s="86">
        <v>76.119402985074615</v>
      </c>
      <c r="AQ14" s="85">
        <v>83.647798742138392</v>
      </c>
      <c r="AR14" s="87">
        <v>76.388888888888957</v>
      </c>
      <c r="AS14" s="86">
        <v>79.024390243902531</v>
      </c>
      <c r="AT14" s="87">
        <v>76.244343891402693</v>
      </c>
      <c r="AU14" s="76">
        <v>0</v>
      </c>
      <c r="AV14" s="76">
        <v>0</v>
      </c>
      <c r="AW14" s="76">
        <v>0</v>
      </c>
      <c r="AX14" s="76">
        <v>0</v>
      </c>
      <c r="AY14" s="76">
        <v>0</v>
      </c>
      <c r="AZ14" s="76">
        <v>0</v>
      </c>
      <c r="BA14" s="76">
        <v>0</v>
      </c>
      <c r="BB14" s="76">
        <v>0</v>
      </c>
      <c r="BC14" s="76">
        <v>0</v>
      </c>
      <c r="BD14" s="76">
        <v>0</v>
      </c>
      <c r="BE14" s="76">
        <v>0</v>
      </c>
      <c r="BF14" s="76">
        <v>0</v>
      </c>
      <c r="BG14" s="76">
        <v>0</v>
      </c>
      <c r="BH14" s="76">
        <v>0</v>
      </c>
      <c r="BI14" s="76">
        <v>0</v>
      </c>
      <c r="BJ14" s="76">
        <v>0</v>
      </c>
      <c r="BK14" s="76">
        <v>-1</v>
      </c>
      <c r="BL14" s="76">
        <v>0</v>
      </c>
      <c r="BM14" s="76">
        <v>-1</v>
      </c>
      <c r="BN14" s="76">
        <v>1</v>
      </c>
      <c r="BO14" s="76">
        <v>1</v>
      </c>
      <c r="BP14" s="76">
        <v>0</v>
      </c>
      <c r="BQ14" s="76">
        <v>0</v>
      </c>
      <c r="BR14" s="76">
        <v>0</v>
      </c>
      <c r="BS14" s="76">
        <v>0</v>
      </c>
      <c r="BT14" s="76">
        <v>0</v>
      </c>
      <c r="BU14" s="76">
        <v>0</v>
      </c>
      <c r="BV14" s="76">
        <v>0</v>
      </c>
      <c r="BW14" s="76">
        <v>0</v>
      </c>
      <c r="BX14" s="76">
        <v>0</v>
      </c>
      <c r="BY14" s="76">
        <v>0</v>
      </c>
      <c r="BZ14" s="76">
        <v>0</v>
      </c>
      <c r="CA14" s="76">
        <v>0</v>
      </c>
      <c r="CB14" s="76">
        <v>0</v>
      </c>
      <c r="CC14" s="76">
        <v>0</v>
      </c>
      <c r="CD14" s="76">
        <v>0</v>
      </c>
      <c r="CE14" s="76">
        <v>0</v>
      </c>
      <c r="CF14" s="76">
        <v>0</v>
      </c>
      <c r="CG14" s="76">
        <v>0</v>
      </c>
    </row>
    <row r="15" spans="1:85" ht="18.75" customHeight="1" x14ac:dyDescent="0.2">
      <c r="A15" s="48">
        <v>15</v>
      </c>
      <c r="B15" s="110" t="s">
        <v>332</v>
      </c>
      <c r="C15" s="49" t="s">
        <v>136</v>
      </c>
      <c r="D15" s="49" t="s">
        <v>65</v>
      </c>
      <c r="E15" s="13">
        <v>74</v>
      </c>
      <c r="F15" s="14">
        <f>MIN(Table4[[#This Row],[Gosford]:[Westmead]])</f>
        <v>65.326633165829179</v>
      </c>
      <c r="G15" s="14">
        <f>MAX(Table4[[#This Row],[Gosford]:[Westmead]])</f>
        <v>92.982456140350877</v>
      </c>
      <c r="H15" s="86">
        <v>75.154004106776341</v>
      </c>
      <c r="I15" s="87">
        <v>75.294117647058769</v>
      </c>
      <c r="J15" s="86">
        <v>74.107142857142819</v>
      </c>
      <c r="K15" s="85">
        <v>78.03468208092481</v>
      </c>
      <c r="L15" s="85">
        <v>88.235294117647058</v>
      </c>
      <c r="M15" s="85">
        <v>79.999999999999972</v>
      </c>
      <c r="N15" s="87">
        <v>78.906249999999929</v>
      </c>
      <c r="O15" s="86">
        <v>87.500000000000014</v>
      </c>
      <c r="P15" s="85">
        <v>77.343749999999915</v>
      </c>
      <c r="Q15" s="87">
        <v>75.247524752475101</v>
      </c>
      <c r="R15" s="86">
        <v>72.7083333333333</v>
      </c>
      <c r="S15" s="87">
        <v>81.620553359683825</v>
      </c>
      <c r="T15" s="88">
        <v>70.270270270270245</v>
      </c>
      <c r="U15" s="88">
        <v>65.740740740740577</v>
      </c>
      <c r="V15" s="86">
        <v>79.245283018867937</v>
      </c>
      <c r="W15" s="85">
        <v>83.08457711442783</v>
      </c>
      <c r="X15" s="87">
        <v>75.170068027210903</v>
      </c>
      <c r="Y15" s="86">
        <v>82.692307692307693</v>
      </c>
      <c r="Z15" s="87">
        <v>67.436974789916064</v>
      </c>
      <c r="AA15" s="88">
        <v>82.117795600315276</v>
      </c>
      <c r="AB15" s="86">
        <v>77.990430622009697</v>
      </c>
      <c r="AC15" s="85">
        <v>78.676470588235276</v>
      </c>
      <c r="AD15" s="85">
        <v>67.774936061380913</v>
      </c>
      <c r="AE15" s="87">
        <v>73.825503355704726</v>
      </c>
      <c r="AF15" s="86">
        <v>65.326633165829179</v>
      </c>
      <c r="AG15" s="85">
        <v>78.516624040920576</v>
      </c>
      <c r="AH15" s="87">
        <v>68.287037037037166</v>
      </c>
      <c r="AI15" s="86">
        <v>81.818181818181827</v>
      </c>
      <c r="AJ15" s="85">
        <v>92.982456140350877</v>
      </c>
      <c r="AK15" s="87">
        <v>71.428571428571388</v>
      </c>
      <c r="AL15" s="88">
        <v>79.672131147541094</v>
      </c>
      <c r="AM15" s="86">
        <v>69.77329974811083</v>
      </c>
      <c r="AN15" s="87">
        <v>70.588235294117652</v>
      </c>
      <c r="AO15" s="88">
        <v>77.750611246943663</v>
      </c>
      <c r="AP15" s="86">
        <v>76.666666666666671</v>
      </c>
      <c r="AQ15" s="85">
        <v>82.236842105263179</v>
      </c>
      <c r="AR15" s="87">
        <v>73.823529411764781</v>
      </c>
      <c r="AS15" s="86">
        <v>71.428571428571544</v>
      </c>
      <c r="AT15" s="87">
        <v>70.071258907363443</v>
      </c>
      <c r="AU15" s="76">
        <v>0</v>
      </c>
      <c r="AV15" s="76">
        <v>0</v>
      </c>
      <c r="AW15" s="76">
        <v>0</v>
      </c>
      <c r="AX15" s="76">
        <v>0</v>
      </c>
      <c r="AY15" s="76">
        <v>1</v>
      </c>
      <c r="AZ15" s="76">
        <v>0</v>
      </c>
      <c r="BA15" s="76">
        <v>0</v>
      </c>
      <c r="BB15" s="76">
        <v>0</v>
      </c>
      <c r="BC15" s="76">
        <v>0</v>
      </c>
      <c r="BD15" s="76">
        <v>0</v>
      </c>
      <c r="BE15" s="76">
        <v>0</v>
      </c>
      <c r="BF15" s="76">
        <v>1</v>
      </c>
      <c r="BG15" s="76">
        <v>0</v>
      </c>
      <c r="BH15" s="76">
        <v>-1</v>
      </c>
      <c r="BI15" s="76">
        <v>0</v>
      </c>
      <c r="BJ15" s="76">
        <v>1</v>
      </c>
      <c r="BK15" s="76">
        <v>0</v>
      </c>
      <c r="BL15" s="76">
        <v>0</v>
      </c>
      <c r="BM15" s="76">
        <v>-1</v>
      </c>
      <c r="BN15" s="76">
        <v>1</v>
      </c>
      <c r="BO15" s="76">
        <v>0</v>
      </c>
      <c r="BP15" s="76">
        <v>0</v>
      </c>
      <c r="BQ15" s="76">
        <v>-1</v>
      </c>
      <c r="BR15" s="76">
        <v>0</v>
      </c>
      <c r="BS15" s="76">
        <v>-1</v>
      </c>
      <c r="BT15" s="76">
        <v>0</v>
      </c>
      <c r="BU15" s="76">
        <v>-1</v>
      </c>
      <c r="BV15" s="76">
        <v>0</v>
      </c>
      <c r="BW15" s="76">
        <v>1</v>
      </c>
      <c r="BX15" s="76">
        <v>0</v>
      </c>
      <c r="BY15" s="76">
        <v>0</v>
      </c>
      <c r="BZ15" s="76">
        <v>0</v>
      </c>
      <c r="CA15" s="76">
        <v>0</v>
      </c>
      <c r="CB15" s="76">
        <v>0</v>
      </c>
      <c r="CC15" s="76">
        <v>0</v>
      </c>
      <c r="CD15" s="76">
        <v>0</v>
      </c>
      <c r="CE15" s="76">
        <v>0</v>
      </c>
      <c r="CF15" s="76">
        <v>0</v>
      </c>
      <c r="CG15" s="76">
        <v>0</v>
      </c>
    </row>
    <row r="16" spans="1:85" ht="18.75" customHeight="1" x14ac:dyDescent="0.2">
      <c r="A16" s="48">
        <v>16</v>
      </c>
      <c r="B16" s="110" t="s">
        <v>337</v>
      </c>
      <c r="C16" s="49" t="s">
        <v>137</v>
      </c>
      <c r="D16" s="49" t="s">
        <v>63</v>
      </c>
      <c r="E16" s="13">
        <v>69</v>
      </c>
      <c r="F16" s="14">
        <f>MIN(Table4[[#This Row],[Gosford]:[Westmead]])</f>
        <v>54.347826086956545</v>
      </c>
      <c r="G16" s="14">
        <f>MAX(Table4[[#This Row],[Gosford]:[Westmead]])</f>
        <v>94.117647058823522</v>
      </c>
      <c r="H16" s="86">
        <v>71.491228070175566</v>
      </c>
      <c r="I16" s="87">
        <v>76.219512195121879</v>
      </c>
      <c r="J16" s="86">
        <v>76.288659793814404</v>
      </c>
      <c r="K16" s="85">
        <v>63.758389261744895</v>
      </c>
      <c r="L16" s="85">
        <v>75.384615384615387</v>
      </c>
      <c r="M16" s="85">
        <v>75.657894736842067</v>
      </c>
      <c r="N16" s="87">
        <v>76.890756302520941</v>
      </c>
      <c r="O16" s="86">
        <v>94.117647058823522</v>
      </c>
      <c r="P16" s="85">
        <v>69.945355191256738</v>
      </c>
      <c r="Q16" s="87">
        <v>74.130434782608603</v>
      </c>
      <c r="R16" s="86">
        <v>71.363636363636289</v>
      </c>
      <c r="S16" s="87">
        <v>75.711159737417887</v>
      </c>
      <c r="T16" s="88">
        <v>81.081081081081081</v>
      </c>
      <c r="U16" s="88">
        <v>62.972292191435677</v>
      </c>
      <c r="V16" s="86">
        <v>84.313725490196092</v>
      </c>
      <c r="W16" s="85">
        <v>73.65591397849461</v>
      </c>
      <c r="X16" s="87">
        <v>71.79487179487181</v>
      </c>
      <c r="Y16" s="86">
        <v>78.260869565217376</v>
      </c>
      <c r="Z16" s="87">
        <v>64.666666666666799</v>
      </c>
      <c r="AA16" s="88">
        <v>73.804939797116049</v>
      </c>
      <c r="AB16" s="86">
        <v>64.456233421750795</v>
      </c>
      <c r="AC16" s="85">
        <v>75.572519083969453</v>
      </c>
      <c r="AD16" s="85">
        <v>58.516483516483397</v>
      </c>
      <c r="AE16" s="87">
        <v>70.212765957446848</v>
      </c>
      <c r="AF16" s="86">
        <v>62.500000000000064</v>
      </c>
      <c r="AG16" s="85">
        <v>73.48066298342529</v>
      </c>
      <c r="AH16" s="87">
        <v>72.439024390244015</v>
      </c>
      <c r="AI16" s="86">
        <v>87.179487179487197</v>
      </c>
      <c r="AJ16" s="85">
        <v>87.2340425531915</v>
      </c>
      <c r="AK16" s="87">
        <v>64.999999999999986</v>
      </c>
      <c r="AL16" s="88">
        <v>60.687022900763409</v>
      </c>
      <c r="AM16" s="86">
        <v>73.40720221606648</v>
      </c>
      <c r="AN16" s="87">
        <v>54.347826086956545</v>
      </c>
      <c r="AO16" s="88">
        <v>66.149870801033515</v>
      </c>
      <c r="AP16" s="86">
        <v>71.074380165289256</v>
      </c>
      <c r="AQ16" s="85">
        <v>80.141843971631204</v>
      </c>
      <c r="AR16" s="87">
        <v>71.515151515151615</v>
      </c>
      <c r="AS16" s="86">
        <v>73.994638069705132</v>
      </c>
      <c r="AT16" s="87">
        <v>69.035532994923855</v>
      </c>
      <c r="AU16" s="76">
        <v>0</v>
      </c>
      <c r="AV16" s="76">
        <v>0</v>
      </c>
      <c r="AW16" s="76">
        <v>0</v>
      </c>
      <c r="AX16" s="76">
        <v>0</v>
      </c>
      <c r="AY16" s="76">
        <v>0</v>
      </c>
      <c r="AZ16" s="76">
        <v>0</v>
      </c>
      <c r="BA16" s="76">
        <v>1</v>
      </c>
      <c r="BB16" s="76">
        <v>1</v>
      </c>
      <c r="BC16" s="76">
        <v>0</v>
      </c>
      <c r="BD16" s="76">
        <v>0</v>
      </c>
      <c r="BE16" s="76">
        <v>0</v>
      </c>
      <c r="BF16" s="76">
        <v>1</v>
      </c>
      <c r="BG16" s="76">
        <v>0</v>
      </c>
      <c r="BH16" s="76">
        <v>-1</v>
      </c>
      <c r="BI16" s="76">
        <v>1</v>
      </c>
      <c r="BJ16" s="76">
        <v>0</v>
      </c>
      <c r="BK16" s="76">
        <v>0</v>
      </c>
      <c r="BL16" s="76">
        <v>0</v>
      </c>
      <c r="BM16" s="76">
        <v>0</v>
      </c>
      <c r="BN16" s="76">
        <v>0</v>
      </c>
      <c r="BO16" s="76">
        <v>0</v>
      </c>
      <c r="BP16" s="76">
        <v>0</v>
      </c>
      <c r="BQ16" s="76">
        <v>-1</v>
      </c>
      <c r="BR16" s="76">
        <v>0</v>
      </c>
      <c r="BS16" s="76">
        <v>0</v>
      </c>
      <c r="BT16" s="76">
        <v>0</v>
      </c>
      <c r="BU16" s="76">
        <v>0</v>
      </c>
      <c r="BV16" s="76">
        <v>1</v>
      </c>
      <c r="BW16" s="76">
        <v>1</v>
      </c>
      <c r="BX16" s="76">
        <v>0</v>
      </c>
      <c r="BY16" s="76">
        <v>-1</v>
      </c>
      <c r="BZ16" s="76">
        <v>0</v>
      </c>
      <c r="CA16" s="76">
        <v>0</v>
      </c>
      <c r="CB16" s="76">
        <v>0</v>
      </c>
      <c r="CC16" s="76">
        <v>0</v>
      </c>
      <c r="CD16" s="76">
        <v>1</v>
      </c>
      <c r="CE16" s="76">
        <v>0</v>
      </c>
      <c r="CF16" s="76">
        <v>0</v>
      </c>
      <c r="CG16" s="76">
        <v>0</v>
      </c>
    </row>
    <row r="17" spans="1:85" ht="18.75" customHeight="1" x14ac:dyDescent="0.2">
      <c r="A17" s="48">
        <v>18</v>
      </c>
      <c r="B17" s="110" t="s">
        <v>334</v>
      </c>
      <c r="C17" s="49" t="s">
        <v>138</v>
      </c>
      <c r="D17" s="49" t="s">
        <v>68</v>
      </c>
      <c r="E17" s="13">
        <v>67</v>
      </c>
      <c r="F17" s="14">
        <f>MIN(Table4[[#This Row],[Gosford]:[Westmead]])</f>
        <v>44.578313253012048</v>
      </c>
      <c r="G17" s="14">
        <f>MAX(Table4[[#This Row],[Gosford]:[Westmead]])</f>
        <v>77.41935483870968</v>
      </c>
      <c r="H17" s="86">
        <v>69.696969696969674</v>
      </c>
      <c r="I17" s="87">
        <v>68</v>
      </c>
      <c r="J17" s="86">
        <v>68.571428571428569</v>
      </c>
      <c r="K17" s="85">
        <v>69.005847953216318</v>
      </c>
      <c r="L17" s="85"/>
      <c r="M17" s="85">
        <v>64.70588235294116</v>
      </c>
      <c r="N17" s="87">
        <v>77.41935483870968</v>
      </c>
      <c r="O17" s="86"/>
      <c r="P17" s="85">
        <v>62.307692307692307</v>
      </c>
      <c r="Q17" s="87">
        <v>74.869109947643992</v>
      </c>
      <c r="R17" s="86">
        <v>63.978494623655834</v>
      </c>
      <c r="S17" s="87">
        <v>70.552147239263746</v>
      </c>
      <c r="T17" s="88"/>
      <c r="U17" s="88">
        <v>55.405405405405418</v>
      </c>
      <c r="V17" s="86"/>
      <c r="W17" s="85">
        <v>67.605633802816897</v>
      </c>
      <c r="X17" s="87">
        <v>44.578313253012048</v>
      </c>
      <c r="Y17" s="86"/>
      <c r="Z17" s="87">
        <v>52.095808383233532</v>
      </c>
      <c r="AA17" s="88">
        <v>67.91067556110454</v>
      </c>
      <c r="AB17" s="86">
        <v>72.857142857142847</v>
      </c>
      <c r="AC17" s="85">
        <v>70.149253731343279</v>
      </c>
      <c r="AD17" s="85">
        <v>64.583333333333343</v>
      </c>
      <c r="AE17" s="87">
        <v>59.322033898305094</v>
      </c>
      <c r="AF17" s="86">
        <v>59.756097560975604</v>
      </c>
      <c r="AG17" s="85">
        <v>70.634920634920633</v>
      </c>
      <c r="AH17" s="87">
        <v>68.711656441717778</v>
      </c>
      <c r="AI17" s="86"/>
      <c r="AJ17" s="85"/>
      <c r="AK17" s="87">
        <v>71.794871794871796</v>
      </c>
      <c r="AL17" s="88">
        <v>62.727272727272712</v>
      </c>
      <c r="AM17" s="86">
        <v>56.338028169014088</v>
      </c>
      <c r="AN17" s="87"/>
      <c r="AO17" s="88">
        <v>74.193548387096754</v>
      </c>
      <c r="AP17" s="86">
        <v>61.904761904761898</v>
      </c>
      <c r="AQ17" s="85">
        <v>61.111111111111107</v>
      </c>
      <c r="AR17" s="87">
        <v>60.360360360360353</v>
      </c>
      <c r="AS17" s="86">
        <v>72.254335260115553</v>
      </c>
      <c r="AT17" s="87">
        <v>69.117647058823479</v>
      </c>
      <c r="AU17" s="76">
        <v>0</v>
      </c>
      <c r="AV17" s="76">
        <v>0</v>
      </c>
      <c r="AW17" s="76">
        <v>0</v>
      </c>
      <c r="AX17" s="76">
        <v>0</v>
      </c>
      <c r="AY17" s="76"/>
      <c r="AZ17" s="76">
        <v>0</v>
      </c>
      <c r="BA17" s="76">
        <v>0</v>
      </c>
      <c r="BB17" s="76"/>
      <c r="BC17" s="76">
        <v>0</v>
      </c>
      <c r="BD17" s="76">
        <v>0</v>
      </c>
      <c r="BE17" s="76">
        <v>0</v>
      </c>
      <c r="BF17" s="76">
        <v>0</v>
      </c>
      <c r="BG17" s="76"/>
      <c r="BH17" s="76">
        <v>-1</v>
      </c>
      <c r="BI17" s="76"/>
      <c r="BJ17" s="76">
        <v>0</v>
      </c>
      <c r="BK17" s="76">
        <v>-1</v>
      </c>
      <c r="BL17" s="76"/>
      <c r="BM17" s="76">
        <v>-1</v>
      </c>
      <c r="BN17" s="76">
        <v>0</v>
      </c>
      <c r="BO17" s="76">
        <v>0</v>
      </c>
      <c r="BP17" s="76">
        <v>0</v>
      </c>
      <c r="BQ17" s="76">
        <v>0</v>
      </c>
      <c r="BR17" s="76">
        <v>0</v>
      </c>
      <c r="BS17" s="76">
        <v>0</v>
      </c>
      <c r="BT17" s="76">
        <v>0</v>
      </c>
      <c r="BU17" s="76">
        <v>0</v>
      </c>
      <c r="BV17" s="76"/>
      <c r="BW17" s="76"/>
      <c r="BX17" s="76">
        <v>0</v>
      </c>
      <c r="BY17" s="76">
        <v>0</v>
      </c>
      <c r="BZ17" s="76">
        <v>-1</v>
      </c>
      <c r="CA17" s="76"/>
      <c r="CB17" s="76">
        <v>0</v>
      </c>
      <c r="CC17" s="76">
        <v>0</v>
      </c>
      <c r="CD17" s="76">
        <v>0</v>
      </c>
      <c r="CE17" s="76">
        <v>0</v>
      </c>
      <c r="CF17" s="76">
        <v>0</v>
      </c>
      <c r="CG17" s="76">
        <v>0</v>
      </c>
    </row>
    <row r="18" spans="1:85" ht="18.75" customHeight="1" x14ac:dyDescent="0.2">
      <c r="A18" s="48">
        <v>19</v>
      </c>
      <c r="B18" s="110" t="s">
        <v>335</v>
      </c>
      <c r="C18" s="49" t="s">
        <v>139</v>
      </c>
      <c r="D18" s="49" t="s">
        <v>67</v>
      </c>
      <c r="E18" s="13">
        <v>88</v>
      </c>
      <c r="F18" s="14">
        <f>MIN(Table4[[#This Row],[Gosford]:[Westmead]])</f>
        <v>80.434782608695627</v>
      </c>
      <c r="G18" s="14">
        <f>MAX(Table4[[#This Row],[Gosford]:[Westmead]])</f>
        <v>98.113207547169807</v>
      </c>
      <c r="H18" s="86">
        <v>87.033398821218171</v>
      </c>
      <c r="I18" s="87">
        <v>89.265536723163834</v>
      </c>
      <c r="J18" s="86">
        <v>91.228070175438575</v>
      </c>
      <c r="K18" s="85">
        <v>90.125673249551127</v>
      </c>
      <c r="L18" s="85">
        <v>85.714285714285708</v>
      </c>
      <c r="M18" s="85">
        <v>88.343558282208562</v>
      </c>
      <c r="N18" s="87">
        <v>90.114068441064603</v>
      </c>
      <c r="O18" s="86">
        <v>91.17647058823529</v>
      </c>
      <c r="P18" s="85">
        <v>88.177339901477822</v>
      </c>
      <c r="Q18" s="87">
        <v>90.439770554493208</v>
      </c>
      <c r="R18" s="86">
        <v>87.090558766859232</v>
      </c>
      <c r="S18" s="87">
        <v>90.366088631984638</v>
      </c>
      <c r="T18" s="88">
        <v>81.578947368421041</v>
      </c>
      <c r="U18" s="88">
        <v>83.228511530398322</v>
      </c>
      <c r="V18" s="86">
        <v>87.27272727272728</v>
      </c>
      <c r="W18" s="85">
        <v>92.380952380952365</v>
      </c>
      <c r="X18" s="87">
        <v>86.754966887417211</v>
      </c>
      <c r="Y18" s="86">
        <v>98.113207547169807</v>
      </c>
      <c r="Z18" s="87">
        <v>86.895161290322662</v>
      </c>
      <c r="AA18" s="88">
        <v>92.180465308973581</v>
      </c>
      <c r="AB18" s="86">
        <v>89.662921348314697</v>
      </c>
      <c r="AC18" s="85">
        <v>89.208633093525165</v>
      </c>
      <c r="AD18" s="85">
        <v>83.614457831325183</v>
      </c>
      <c r="AE18" s="87">
        <v>83.125000000000028</v>
      </c>
      <c r="AF18" s="86">
        <v>81.516587677725155</v>
      </c>
      <c r="AG18" s="85">
        <v>89.613526570048236</v>
      </c>
      <c r="AH18" s="87">
        <v>86.467889908256907</v>
      </c>
      <c r="AI18" s="86">
        <v>90.476190476190482</v>
      </c>
      <c r="AJ18" s="85">
        <v>94.73684210526315</v>
      </c>
      <c r="AK18" s="87">
        <v>80.434782608695627</v>
      </c>
      <c r="AL18" s="88">
        <v>88.495575221239008</v>
      </c>
      <c r="AM18" s="86">
        <v>87.75</v>
      </c>
      <c r="AN18" s="87">
        <v>86.79245283018868</v>
      </c>
      <c r="AO18" s="88">
        <v>90.232558139534873</v>
      </c>
      <c r="AP18" s="86">
        <v>89.051094890510925</v>
      </c>
      <c r="AQ18" s="85">
        <v>88.607594936708892</v>
      </c>
      <c r="AR18" s="87">
        <v>86.274509803921589</v>
      </c>
      <c r="AS18" s="86">
        <v>87.378640776699072</v>
      </c>
      <c r="AT18" s="87">
        <v>87.64302059496562</v>
      </c>
      <c r="AU18" s="76">
        <v>0</v>
      </c>
      <c r="AV18" s="76">
        <v>0</v>
      </c>
      <c r="AW18" s="76">
        <v>0</v>
      </c>
      <c r="AX18" s="76">
        <v>0</v>
      </c>
      <c r="AY18" s="76">
        <v>0</v>
      </c>
      <c r="AZ18" s="76">
        <v>0</v>
      </c>
      <c r="BA18" s="76">
        <v>0</v>
      </c>
      <c r="BB18" s="76">
        <v>0</v>
      </c>
      <c r="BC18" s="76">
        <v>0</v>
      </c>
      <c r="BD18" s="76">
        <v>0</v>
      </c>
      <c r="BE18" s="76">
        <v>0</v>
      </c>
      <c r="BF18" s="76">
        <v>0</v>
      </c>
      <c r="BG18" s="76">
        <v>0</v>
      </c>
      <c r="BH18" s="76">
        <v>-1</v>
      </c>
      <c r="BI18" s="76">
        <v>0</v>
      </c>
      <c r="BJ18" s="76">
        <v>0</v>
      </c>
      <c r="BK18" s="76">
        <v>0</v>
      </c>
      <c r="BL18" s="76">
        <v>1</v>
      </c>
      <c r="BM18" s="76">
        <v>0</v>
      </c>
      <c r="BN18" s="76">
        <v>1</v>
      </c>
      <c r="BO18" s="76">
        <v>0</v>
      </c>
      <c r="BP18" s="76">
        <v>0</v>
      </c>
      <c r="BQ18" s="76">
        <v>0</v>
      </c>
      <c r="BR18" s="76">
        <v>0</v>
      </c>
      <c r="BS18" s="76">
        <v>-1</v>
      </c>
      <c r="BT18" s="76">
        <v>0</v>
      </c>
      <c r="BU18" s="76">
        <v>0</v>
      </c>
      <c r="BV18" s="76">
        <v>0</v>
      </c>
      <c r="BW18" s="76">
        <v>0</v>
      </c>
      <c r="BX18" s="76">
        <v>0</v>
      </c>
      <c r="BY18" s="76">
        <v>0</v>
      </c>
      <c r="BZ18" s="76">
        <v>0</v>
      </c>
      <c r="CA18" s="76">
        <v>0</v>
      </c>
      <c r="CB18" s="76">
        <v>0</v>
      </c>
      <c r="CC18" s="76">
        <v>0</v>
      </c>
      <c r="CD18" s="76">
        <v>0</v>
      </c>
      <c r="CE18" s="76">
        <v>0</v>
      </c>
      <c r="CF18" s="76">
        <v>0</v>
      </c>
      <c r="CG18" s="76">
        <v>0</v>
      </c>
    </row>
    <row r="19" spans="1:85" ht="18.75" customHeight="1" x14ac:dyDescent="0.2">
      <c r="A19" s="48">
        <v>20</v>
      </c>
      <c r="B19" s="110" t="s">
        <v>343</v>
      </c>
      <c r="C19" s="49" t="s">
        <v>140</v>
      </c>
      <c r="D19" s="49" t="s">
        <v>63</v>
      </c>
      <c r="E19" s="13">
        <v>95</v>
      </c>
      <c r="F19" s="14">
        <f>MIN(Table4[[#This Row],[Gosford]:[Westmead]])</f>
        <v>92.10526315789474</v>
      </c>
      <c r="G19" s="14">
        <f>MAX(Table4[[#This Row],[Gosford]:[Westmead]])</f>
        <v>98.571428571428584</v>
      </c>
      <c r="H19" s="86">
        <v>95.499021526418829</v>
      </c>
      <c r="I19" s="87">
        <v>94.350282485875695</v>
      </c>
      <c r="J19" s="86">
        <v>98.245614035087726</v>
      </c>
      <c r="K19" s="85">
        <v>97.311827956989234</v>
      </c>
      <c r="L19" s="85">
        <v>98.571428571428584</v>
      </c>
      <c r="M19" s="85">
        <v>97.546012269938657</v>
      </c>
      <c r="N19" s="87">
        <v>95.833333333333314</v>
      </c>
      <c r="O19" s="86">
        <v>97.058823529411768</v>
      </c>
      <c r="P19" s="85">
        <v>96.059113300492612</v>
      </c>
      <c r="Q19" s="87">
        <v>96.374045801526677</v>
      </c>
      <c r="R19" s="86">
        <v>93.410852713178244</v>
      </c>
      <c r="S19" s="87">
        <v>96.730769230769255</v>
      </c>
      <c r="T19" s="88">
        <v>92.10526315789474</v>
      </c>
      <c r="U19" s="88">
        <v>94.514767932489477</v>
      </c>
      <c r="V19" s="86">
        <v>92.72727272727272</v>
      </c>
      <c r="W19" s="85">
        <v>96.666666666666657</v>
      </c>
      <c r="X19" s="87">
        <v>93.729372937293704</v>
      </c>
      <c r="Y19" s="86">
        <v>98.113207547169807</v>
      </c>
      <c r="Z19" s="87">
        <v>92.54032258064521</v>
      </c>
      <c r="AA19" s="88">
        <v>97.163194754011911</v>
      </c>
      <c r="AB19" s="86">
        <v>95.280898876404535</v>
      </c>
      <c r="AC19" s="85">
        <v>94.964028776978409</v>
      </c>
      <c r="AD19" s="85">
        <v>94.698795180722854</v>
      </c>
      <c r="AE19" s="87">
        <v>96.250000000000014</v>
      </c>
      <c r="AF19" s="86">
        <v>93.333333333333357</v>
      </c>
      <c r="AG19" s="85">
        <v>94.915254237288096</v>
      </c>
      <c r="AH19" s="87">
        <v>93.807339449541288</v>
      </c>
      <c r="AI19" s="86">
        <v>95.238095238095227</v>
      </c>
      <c r="AJ19" s="85">
        <v>98.245614035087712</v>
      </c>
      <c r="AK19" s="87">
        <v>95.698924731182785</v>
      </c>
      <c r="AL19" s="88">
        <v>96.165191740413007</v>
      </c>
      <c r="AM19" s="86">
        <v>92.768079800498754</v>
      </c>
      <c r="AN19" s="87">
        <v>94.33962264150945</v>
      </c>
      <c r="AO19" s="88">
        <v>96.270396270396262</v>
      </c>
      <c r="AP19" s="86">
        <v>94.890510948905089</v>
      </c>
      <c r="AQ19" s="85">
        <v>96.202531645569621</v>
      </c>
      <c r="AR19" s="87">
        <v>94.692737430167597</v>
      </c>
      <c r="AS19" s="86">
        <v>93.961352657004852</v>
      </c>
      <c r="AT19" s="87">
        <v>93.607305936073033</v>
      </c>
      <c r="AU19" s="76">
        <v>0</v>
      </c>
      <c r="AV19" s="76">
        <v>0</v>
      </c>
      <c r="AW19" s="76">
        <v>0</v>
      </c>
      <c r="AX19" s="76">
        <v>0</v>
      </c>
      <c r="AY19" s="76">
        <v>0</v>
      </c>
      <c r="AZ19" s="76">
        <v>0</v>
      </c>
      <c r="BA19" s="76">
        <v>0</v>
      </c>
      <c r="BB19" s="76">
        <v>0</v>
      </c>
      <c r="BC19" s="76">
        <v>0</v>
      </c>
      <c r="BD19" s="76">
        <v>0</v>
      </c>
      <c r="BE19" s="76">
        <v>0</v>
      </c>
      <c r="BF19" s="76">
        <v>0</v>
      </c>
      <c r="BG19" s="76">
        <v>0</v>
      </c>
      <c r="BH19" s="76">
        <v>0</v>
      </c>
      <c r="BI19" s="76">
        <v>0</v>
      </c>
      <c r="BJ19" s="76">
        <v>0</v>
      </c>
      <c r="BK19" s="76">
        <v>0</v>
      </c>
      <c r="BL19" s="76">
        <v>0</v>
      </c>
      <c r="BM19" s="76">
        <v>0</v>
      </c>
      <c r="BN19" s="76">
        <v>0</v>
      </c>
      <c r="BO19" s="76">
        <v>0</v>
      </c>
      <c r="BP19" s="76">
        <v>0</v>
      </c>
      <c r="BQ19" s="76">
        <v>0</v>
      </c>
      <c r="BR19" s="76">
        <v>0</v>
      </c>
      <c r="BS19" s="76">
        <v>0</v>
      </c>
      <c r="BT19" s="76">
        <v>0</v>
      </c>
      <c r="BU19" s="76">
        <v>0</v>
      </c>
      <c r="BV19" s="76">
        <v>0</v>
      </c>
      <c r="BW19" s="76">
        <v>0</v>
      </c>
      <c r="BX19" s="76">
        <v>0</v>
      </c>
      <c r="BY19" s="76">
        <v>0</v>
      </c>
      <c r="BZ19" s="76">
        <v>0</v>
      </c>
      <c r="CA19" s="76">
        <v>0</v>
      </c>
      <c r="CB19" s="76">
        <v>0</v>
      </c>
      <c r="CC19" s="76">
        <v>0</v>
      </c>
      <c r="CD19" s="76">
        <v>0</v>
      </c>
      <c r="CE19" s="76">
        <v>0</v>
      </c>
      <c r="CF19" s="76">
        <v>0</v>
      </c>
      <c r="CG19" s="76">
        <v>0</v>
      </c>
    </row>
    <row r="20" spans="1:85" ht="18.75" customHeight="1" x14ac:dyDescent="0.2">
      <c r="A20" s="48">
        <v>21</v>
      </c>
      <c r="B20" s="110" t="s">
        <v>339</v>
      </c>
      <c r="C20" s="49" t="s">
        <v>141</v>
      </c>
      <c r="D20" s="49" t="s">
        <v>65</v>
      </c>
      <c r="E20" s="13">
        <v>86</v>
      </c>
      <c r="F20" s="14">
        <f>MIN(Table4[[#This Row],[Gosford]:[Westmead]])</f>
        <v>73.68421052631578</v>
      </c>
      <c r="G20" s="14">
        <f>MAX(Table4[[#This Row],[Gosford]:[Westmead]])</f>
        <v>96.491228070175438</v>
      </c>
      <c r="H20" s="86">
        <v>84.344422700587202</v>
      </c>
      <c r="I20" s="87">
        <v>84.831460674157285</v>
      </c>
      <c r="J20" s="86">
        <v>76.315789473684177</v>
      </c>
      <c r="K20" s="85">
        <v>89.426523297491002</v>
      </c>
      <c r="L20" s="85">
        <v>92.857142857142861</v>
      </c>
      <c r="M20" s="85">
        <v>88.271604938271579</v>
      </c>
      <c r="N20" s="87">
        <v>92.7756653992395</v>
      </c>
      <c r="O20" s="86">
        <v>91.17647058823529</v>
      </c>
      <c r="P20" s="85">
        <v>84.615384615384599</v>
      </c>
      <c r="Q20" s="87">
        <v>87.739463601532435</v>
      </c>
      <c r="R20" s="86">
        <v>86.319845857418017</v>
      </c>
      <c r="S20" s="87">
        <v>91.136801541425854</v>
      </c>
      <c r="T20" s="88">
        <v>73.68421052631578</v>
      </c>
      <c r="U20" s="88">
        <v>81.932773109243712</v>
      </c>
      <c r="V20" s="86">
        <v>89.090909090909108</v>
      </c>
      <c r="W20" s="85">
        <v>88.461538461538439</v>
      </c>
      <c r="X20" s="87">
        <v>83.223684210526301</v>
      </c>
      <c r="Y20" s="86">
        <v>96.226415094339629</v>
      </c>
      <c r="Z20" s="87">
        <v>84.040404040404127</v>
      </c>
      <c r="AA20" s="88">
        <v>92.173177680356901</v>
      </c>
      <c r="AB20" s="86">
        <v>88.288288288288385</v>
      </c>
      <c r="AC20" s="85">
        <v>87.769784172661858</v>
      </c>
      <c r="AD20" s="85">
        <v>80.193236714975725</v>
      </c>
      <c r="AE20" s="87">
        <v>83.647798742138377</v>
      </c>
      <c r="AF20" s="86">
        <v>79.047619047619108</v>
      </c>
      <c r="AG20" s="85">
        <v>90.048543689320297</v>
      </c>
      <c r="AH20" s="87">
        <v>81.192660550458754</v>
      </c>
      <c r="AI20" s="86">
        <v>86.04651162790698</v>
      </c>
      <c r="AJ20" s="85">
        <v>96.491228070175438</v>
      </c>
      <c r="AK20" s="87">
        <v>83.870967741935459</v>
      </c>
      <c r="AL20" s="88">
        <v>87.240356083086141</v>
      </c>
      <c r="AM20" s="86">
        <v>80.348258706467661</v>
      </c>
      <c r="AN20" s="87">
        <v>78.846153846153854</v>
      </c>
      <c r="AO20" s="88">
        <v>87.412587412587399</v>
      </c>
      <c r="AP20" s="86">
        <v>87.591240875912376</v>
      </c>
      <c r="AQ20" s="85">
        <v>87.341772151898738</v>
      </c>
      <c r="AR20" s="87">
        <v>87.887323943661983</v>
      </c>
      <c r="AS20" s="86">
        <v>84.223300970873836</v>
      </c>
      <c r="AT20" s="87">
        <v>83.524027459954169</v>
      </c>
      <c r="AU20" s="76">
        <v>0</v>
      </c>
      <c r="AV20" s="76">
        <v>0</v>
      </c>
      <c r="AW20" s="76">
        <v>-1</v>
      </c>
      <c r="AX20" s="76">
        <v>0</v>
      </c>
      <c r="AY20" s="76">
        <v>0</v>
      </c>
      <c r="AZ20" s="76">
        <v>0</v>
      </c>
      <c r="BA20" s="76">
        <v>1</v>
      </c>
      <c r="BB20" s="76">
        <v>0</v>
      </c>
      <c r="BC20" s="76">
        <v>0</v>
      </c>
      <c r="BD20" s="76">
        <v>0</v>
      </c>
      <c r="BE20" s="76">
        <v>0</v>
      </c>
      <c r="BF20" s="76">
        <v>1</v>
      </c>
      <c r="BG20" s="76">
        <v>0</v>
      </c>
      <c r="BH20" s="76">
        <v>0</v>
      </c>
      <c r="BI20" s="76">
        <v>0</v>
      </c>
      <c r="BJ20" s="76">
        <v>0</v>
      </c>
      <c r="BK20" s="76">
        <v>0</v>
      </c>
      <c r="BL20" s="76">
        <v>1</v>
      </c>
      <c r="BM20" s="76">
        <v>0</v>
      </c>
      <c r="BN20" s="76">
        <v>1</v>
      </c>
      <c r="BO20" s="76">
        <v>0</v>
      </c>
      <c r="BP20" s="76">
        <v>0</v>
      </c>
      <c r="BQ20" s="76">
        <v>-1</v>
      </c>
      <c r="BR20" s="76">
        <v>0</v>
      </c>
      <c r="BS20" s="76">
        <v>-1</v>
      </c>
      <c r="BT20" s="76">
        <v>1</v>
      </c>
      <c r="BU20" s="76">
        <v>0</v>
      </c>
      <c r="BV20" s="76">
        <v>0</v>
      </c>
      <c r="BW20" s="76">
        <v>1</v>
      </c>
      <c r="BX20" s="76">
        <v>0</v>
      </c>
      <c r="BY20" s="76">
        <v>0</v>
      </c>
      <c r="BZ20" s="76">
        <v>-1</v>
      </c>
      <c r="CA20" s="76">
        <v>0</v>
      </c>
      <c r="CB20" s="76">
        <v>0</v>
      </c>
      <c r="CC20" s="76">
        <v>0</v>
      </c>
      <c r="CD20" s="76">
        <v>0</v>
      </c>
      <c r="CE20" s="76">
        <v>0</v>
      </c>
      <c r="CF20" s="76">
        <v>0</v>
      </c>
      <c r="CG20" s="76">
        <v>0</v>
      </c>
    </row>
    <row r="21" spans="1:85" ht="18.75" customHeight="1" x14ac:dyDescent="0.2">
      <c r="A21" s="48">
        <v>22</v>
      </c>
      <c r="B21" s="110" t="s">
        <v>341</v>
      </c>
      <c r="C21" s="49" t="s">
        <v>142</v>
      </c>
      <c r="D21" s="49" t="s">
        <v>63</v>
      </c>
      <c r="E21" s="13">
        <v>77</v>
      </c>
      <c r="F21" s="14">
        <f>MIN(Table4[[#This Row],[Gosford]:[Westmead]])</f>
        <v>65.714285714285708</v>
      </c>
      <c r="G21" s="14">
        <f>MAX(Table4[[#This Row],[Gosford]:[Westmead]])</f>
        <v>86.79245283018868</v>
      </c>
      <c r="H21" s="86">
        <v>72.316384180791076</v>
      </c>
      <c r="I21" s="87">
        <v>68.548387096774164</v>
      </c>
      <c r="J21" s="86">
        <v>66.666666666666643</v>
      </c>
      <c r="K21" s="85">
        <v>77.631578947368354</v>
      </c>
      <c r="L21" s="85">
        <v>86.79245283018868</v>
      </c>
      <c r="M21" s="85">
        <v>84.070796460176979</v>
      </c>
      <c r="N21" s="87">
        <v>78.857142857142804</v>
      </c>
      <c r="O21" s="86"/>
      <c r="P21" s="85">
        <v>70.462633451957203</v>
      </c>
      <c r="Q21" s="87">
        <v>77.747989276139421</v>
      </c>
      <c r="R21" s="86">
        <v>75.86206896551721</v>
      </c>
      <c r="S21" s="87">
        <v>77.4278215223096</v>
      </c>
      <c r="T21" s="88"/>
      <c r="U21" s="88">
        <v>72.756410256410192</v>
      </c>
      <c r="V21" s="86">
        <v>75</v>
      </c>
      <c r="W21" s="85">
        <v>73.469387755102034</v>
      </c>
      <c r="X21" s="87">
        <v>67.661691542288551</v>
      </c>
      <c r="Y21" s="86">
        <v>81.818181818181813</v>
      </c>
      <c r="Z21" s="87">
        <v>69.158878504673012</v>
      </c>
      <c r="AA21" s="88">
        <v>84.155124923352432</v>
      </c>
      <c r="AB21" s="86">
        <v>80.441640378548996</v>
      </c>
      <c r="AC21" s="85">
        <v>83.653846153846132</v>
      </c>
      <c r="AD21" s="85">
        <v>76.767676767676662</v>
      </c>
      <c r="AE21" s="87">
        <v>72.727272727272748</v>
      </c>
      <c r="AF21" s="86">
        <v>68.152866242038272</v>
      </c>
      <c r="AG21" s="85">
        <v>85.430463576158871</v>
      </c>
      <c r="AH21" s="87">
        <v>77.183098591549424</v>
      </c>
      <c r="AI21" s="86">
        <v>78.125000000000014</v>
      </c>
      <c r="AJ21" s="85">
        <v>80.952380952380949</v>
      </c>
      <c r="AK21" s="87">
        <v>67.796610169491515</v>
      </c>
      <c r="AL21" s="88">
        <v>75.000000000000057</v>
      </c>
      <c r="AM21" s="86">
        <v>73.462783171521039</v>
      </c>
      <c r="AN21" s="87">
        <v>65.714285714285708</v>
      </c>
      <c r="AO21" s="88">
        <v>82.392026578073043</v>
      </c>
      <c r="AP21" s="86">
        <v>69.565217391304373</v>
      </c>
      <c r="AQ21" s="85">
        <v>77.118644067796609</v>
      </c>
      <c r="AR21" s="87">
        <v>74.814814814814895</v>
      </c>
      <c r="AS21" s="86">
        <v>77.115987460815077</v>
      </c>
      <c r="AT21" s="87">
        <v>79.487179487179503</v>
      </c>
      <c r="AU21" s="76">
        <v>0</v>
      </c>
      <c r="AV21" s="76">
        <v>0</v>
      </c>
      <c r="AW21" s="76">
        <v>0</v>
      </c>
      <c r="AX21" s="76">
        <v>0</v>
      </c>
      <c r="AY21" s="76">
        <v>0</v>
      </c>
      <c r="AZ21" s="76">
        <v>0</v>
      </c>
      <c r="BA21" s="76">
        <v>0</v>
      </c>
      <c r="BB21" s="76"/>
      <c r="BC21" s="76">
        <v>0</v>
      </c>
      <c r="BD21" s="76">
        <v>0</v>
      </c>
      <c r="BE21" s="76">
        <v>0</v>
      </c>
      <c r="BF21" s="76">
        <v>0</v>
      </c>
      <c r="BG21" s="76"/>
      <c r="BH21" s="76">
        <v>0</v>
      </c>
      <c r="BI21" s="76">
        <v>0</v>
      </c>
      <c r="BJ21" s="76">
        <v>0</v>
      </c>
      <c r="BK21" s="76">
        <v>-1</v>
      </c>
      <c r="BL21" s="76">
        <v>0</v>
      </c>
      <c r="BM21" s="76">
        <v>-1</v>
      </c>
      <c r="BN21" s="76">
        <v>1</v>
      </c>
      <c r="BO21" s="76">
        <v>0</v>
      </c>
      <c r="BP21" s="76">
        <v>0</v>
      </c>
      <c r="BQ21" s="76">
        <v>0</v>
      </c>
      <c r="BR21" s="76">
        <v>0</v>
      </c>
      <c r="BS21" s="76">
        <v>-1</v>
      </c>
      <c r="BT21" s="76">
        <v>1</v>
      </c>
      <c r="BU21" s="76">
        <v>0</v>
      </c>
      <c r="BV21" s="76">
        <v>0</v>
      </c>
      <c r="BW21" s="76">
        <v>0</v>
      </c>
      <c r="BX21" s="76">
        <v>0</v>
      </c>
      <c r="BY21" s="76">
        <v>0</v>
      </c>
      <c r="BZ21" s="76">
        <v>0</v>
      </c>
      <c r="CA21" s="76">
        <v>0</v>
      </c>
      <c r="CB21" s="76">
        <v>0</v>
      </c>
      <c r="CC21" s="76">
        <v>0</v>
      </c>
      <c r="CD21" s="76">
        <v>0</v>
      </c>
      <c r="CE21" s="76">
        <v>0</v>
      </c>
      <c r="CF21" s="76">
        <v>0</v>
      </c>
      <c r="CG21" s="76">
        <v>0</v>
      </c>
    </row>
    <row r="22" spans="1:85" ht="18.75" customHeight="1" x14ac:dyDescent="0.2">
      <c r="A22" s="48">
        <v>23</v>
      </c>
      <c r="B22" s="110" t="s">
        <v>333</v>
      </c>
      <c r="C22" s="49" t="s">
        <v>143</v>
      </c>
      <c r="D22" s="49" t="s">
        <v>63</v>
      </c>
      <c r="E22" s="13">
        <v>81</v>
      </c>
      <c r="F22" s="14">
        <f>MIN(Table4[[#This Row],[Gosford]:[Westmead]])</f>
        <v>70</v>
      </c>
      <c r="G22" s="14">
        <f>MAX(Table4[[#This Row],[Gosford]:[Westmead]])</f>
        <v>87.804878048780495</v>
      </c>
      <c r="H22" s="86">
        <v>77.745664739884489</v>
      </c>
      <c r="I22" s="87">
        <v>77.235772357723548</v>
      </c>
      <c r="J22" s="86">
        <v>70.270270270270245</v>
      </c>
      <c r="K22" s="85">
        <v>83.733333333333292</v>
      </c>
      <c r="L22" s="85">
        <v>83.018867924528308</v>
      </c>
      <c r="M22" s="85">
        <v>84.684684684684669</v>
      </c>
      <c r="N22" s="87">
        <v>83.529411764705827</v>
      </c>
      <c r="O22" s="86"/>
      <c r="P22" s="85">
        <v>77.338129496402814</v>
      </c>
      <c r="Q22" s="87">
        <v>82.692307692307679</v>
      </c>
      <c r="R22" s="86">
        <v>80.592991913746587</v>
      </c>
      <c r="S22" s="87">
        <v>81.818181818181728</v>
      </c>
      <c r="T22" s="88"/>
      <c r="U22" s="88">
        <v>77.631578947368368</v>
      </c>
      <c r="V22" s="86">
        <v>76.92307692307692</v>
      </c>
      <c r="W22" s="85">
        <v>80.985915492957744</v>
      </c>
      <c r="X22" s="87">
        <v>70</v>
      </c>
      <c r="Y22" s="86">
        <v>81.395348837209298</v>
      </c>
      <c r="Z22" s="87">
        <v>75.632911392405177</v>
      </c>
      <c r="AA22" s="88">
        <v>85.023336687116668</v>
      </c>
      <c r="AB22" s="86">
        <v>83.706070287540015</v>
      </c>
      <c r="AC22" s="85">
        <v>85.294117647058826</v>
      </c>
      <c r="AD22" s="85">
        <v>77.474402730375331</v>
      </c>
      <c r="AE22" s="87">
        <v>77.777777777777814</v>
      </c>
      <c r="AF22" s="86">
        <v>77.272727272727309</v>
      </c>
      <c r="AG22" s="85">
        <v>85.6666666666666</v>
      </c>
      <c r="AH22" s="87">
        <v>80.289855072463894</v>
      </c>
      <c r="AI22" s="86">
        <v>75</v>
      </c>
      <c r="AJ22" s="85">
        <v>87.804878048780495</v>
      </c>
      <c r="AK22" s="87">
        <v>75.862068965517224</v>
      </c>
      <c r="AL22" s="88">
        <v>78.318584070796518</v>
      </c>
      <c r="AM22" s="86">
        <v>83.333333333333329</v>
      </c>
      <c r="AN22" s="87">
        <v>85.294117647058826</v>
      </c>
      <c r="AO22" s="88">
        <v>84.745762711864373</v>
      </c>
      <c r="AP22" s="86">
        <v>75.824175824175839</v>
      </c>
      <c r="AQ22" s="85">
        <v>78.947368421052616</v>
      </c>
      <c r="AR22" s="87">
        <v>75.000000000000071</v>
      </c>
      <c r="AS22" s="86">
        <v>84.935897435897473</v>
      </c>
      <c r="AT22" s="87">
        <v>82.679738562091529</v>
      </c>
      <c r="AU22" s="76">
        <v>0</v>
      </c>
      <c r="AV22" s="76">
        <v>0</v>
      </c>
      <c r="AW22" s="76">
        <v>0</v>
      </c>
      <c r="AX22" s="76">
        <v>0</v>
      </c>
      <c r="AY22" s="76">
        <v>0</v>
      </c>
      <c r="AZ22" s="76">
        <v>0</v>
      </c>
      <c r="BA22" s="76">
        <v>0</v>
      </c>
      <c r="BB22" s="76"/>
      <c r="BC22" s="76">
        <v>0</v>
      </c>
      <c r="BD22" s="76">
        <v>0</v>
      </c>
      <c r="BE22" s="76">
        <v>0</v>
      </c>
      <c r="BF22" s="76">
        <v>0</v>
      </c>
      <c r="BG22" s="76"/>
      <c r="BH22" s="76">
        <v>0</v>
      </c>
      <c r="BI22" s="76">
        <v>0</v>
      </c>
      <c r="BJ22" s="76">
        <v>0</v>
      </c>
      <c r="BK22" s="76">
        <v>-1</v>
      </c>
      <c r="BL22" s="76">
        <v>0</v>
      </c>
      <c r="BM22" s="76">
        <v>0</v>
      </c>
      <c r="BN22" s="76">
        <v>0</v>
      </c>
      <c r="BO22" s="76">
        <v>0</v>
      </c>
      <c r="BP22" s="76">
        <v>0</v>
      </c>
      <c r="BQ22" s="76">
        <v>0</v>
      </c>
      <c r="BR22" s="76">
        <v>0</v>
      </c>
      <c r="BS22" s="76">
        <v>0</v>
      </c>
      <c r="BT22" s="76">
        <v>0</v>
      </c>
      <c r="BU22" s="76">
        <v>0</v>
      </c>
      <c r="BV22" s="76">
        <v>0</v>
      </c>
      <c r="BW22" s="76">
        <v>0</v>
      </c>
      <c r="BX22" s="76">
        <v>0</v>
      </c>
      <c r="BY22" s="76">
        <v>0</v>
      </c>
      <c r="BZ22" s="76">
        <v>0</v>
      </c>
      <c r="CA22" s="76">
        <v>0</v>
      </c>
      <c r="CB22" s="76">
        <v>0</v>
      </c>
      <c r="CC22" s="76">
        <v>0</v>
      </c>
      <c r="CD22" s="76">
        <v>0</v>
      </c>
      <c r="CE22" s="76">
        <v>0</v>
      </c>
      <c r="CF22" s="76">
        <v>0</v>
      </c>
      <c r="CG22" s="76">
        <v>0</v>
      </c>
    </row>
    <row r="23" spans="1:85" ht="18.75" customHeight="1" x14ac:dyDescent="0.2">
      <c r="A23" s="48">
        <v>24</v>
      </c>
      <c r="B23" s="110" t="s">
        <v>341</v>
      </c>
      <c r="C23" s="49" t="s">
        <v>144</v>
      </c>
      <c r="D23" s="49" t="s">
        <v>67</v>
      </c>
      <c r="E23" s="13">
        <v>79</v>
      </c>
      <c r="F23" s="14">
        <f>MIN(Table4[[#This Row],[Gosford]:[Westmead]])</f>
        <v>72.903225806451715</v>
      </c>
      <c r="G23" s="14">
        <f>MAX(Table4[[#This Row],[Gosford]:[Westmead]])</f>
        <v>88.235294117647058</v>
      </c>
      <c r="H23" s="86">
        <v>80.083857442348148</v>
      </c>
      <c r="I23" s="87">
        <v>80.120481927710799</v>
      </c>
      <c r="J23" s="86">
        <v>78.301886792452805</v>
      </c>
      <c r="K23" s="85">
        <v>80.263157894736807</v>
      </c>
      <c r="L23" s="85">
        <v>86.36363636363636</v>
      </c>
      <c r="M23" s="85">
        <v>84.076433121019079</v>
      </c>
      <c r="N23" s="87">
        <v>82.031249999999929</v>
      </c>
      <c r="O23" s="86"/>
      <c r="P23" s="85">
        <v>76.943005181347075</v>
      </c>
      <c r="Q23" s="87">
        <v>79.249011857707373</v>
      </c>
      <c r="R23" s="86">
        <v>79.83870967741926</v>
      </c>
      <c r="S23" s="87">
        <v>82.056451612903246</v>
      </c>
      <c r="T23" s="88">
        <v>85.714285714285708</v>
      </c>
      <c r="U23" s="88">
        <v>75.402298850574638</v>
      </c>
      <c r="V23" s="86">
        <v>86.274509803921589</v>
      </c>
      <c r="W23" s="85">
        <v>81.958762886597896</v>
      </c>
      <c r="X23" s="87">
        <v>75.899280575539578</v>
      </c>
      <c r="Y23" s="86">
        <v>88.235294117647058</v>
      </c>
      <c r="Z23" s="87">
        <v>72.903225806451715</v>
      </c>
      <c r="AA23" s="88">
        <v>86.312033900957886</v>
      </c>
      <c r="AB23" s="86">
        <v>81.927710843373632</v>
      </c>
      <c r="AC23" s="85">
        <v>82.170542635658904</v>
      </c>
      <c r="AD23" s="85">
        <v>75.897435897435756</v>
      </c>
      <c r="AE23" s="87">
        <v>74.025974025974051</v>
      </c>
      <c r="AF23" s="86">
        <v>75.500000000000057</v>
      </c>
      <c r="AG23" s="85">
        <v>82.69720101781158</v>
      </c>
      <c r="AH23" s="87">
        <v>75.118483412322348</v>
      </c>
      <c r="AI23" s="86">
        <v>76.190476190476204</v>
      </c>
      <c r="AJ23" s="85">
        <v>81.481481481481481</v>
      </c>
      <c r="AK23" s="87">
        <v>82.758620689655146</v>
      </c>
      <c r="AL23" s="88">
        <v>81.433224755700422</v>
      </c>
      <c r="AM23" s="86">
        <v>77.777777777777786</v>
      </c>
      <c r="AN23" s="87">
        <v>77.551020408163268</v>
      </c>
      <c r="AO23" s="88">
        <v>83.541147132169513</v>
      </c>
      <c r="AP23" s="86">
        <v>80.916030534351137</v>
      </c>
      <c r="AQ23" s="85">
        <v>83.333333333333343</v>
      </c>
      <c r="AR23" s="87">
        <v>75.801749271137112</v>
      </c>
      <c r="AS23" s="86">
        <v>78.93401015228433</v>
      </c>
      <c r="AT23" s="87">
        <v>78.708133971291829</v>
      </c>
      <c r="AU23" s="76">
        <v>0</v>
      </c>
      <c r="AV23" s="76">
        <v>0</v>
      </c>
      <c r="AW23" s="76">
        <v>0</v>
      </c>
      <c r="AX23" s="76">
        <v>0</v>
      </c>
      <c r="AY23" s="76">
        <v>0</v>
      </c>
      <c r="AZ23" s="76">
        <v>0</v>
      </c>
      <c r="BA23" s="76">
        <v>0</v>
      </c>
      <c r="BB23" s="76"/>
      <c r="BC23" s="76">
        <v>0</v>
      </c>
      <c r="BD23" s="76">
        <v>0</v>
      </c>
      <c r="BE23" s="76">
        <v>0</v>
      </c>
      <c r="BF23" s="76">
        <v>0</v>
      </c>
      <c r="BG23" s="76">
        <v>0</v>
      </c>
      <c r="BH23" s="76">
        <v>0</v>
      </c>
      <c r="BI23" s="76">
        <v>0</v>
      </c>
      <c r="BJ23" s="76">
        <v>0</v>
      </c>
      <c r="BK23" s="76">
        <v>0</v>
      </c>
      <c r="BL23" s="76">
        <v>0</v>
      </c>
      <c r="BM23" s="76">
        <v>-1</v>
      </c>
      <c r="BN23" s="76">
        <v>1</v>
      </c>
      <c r="BO23" s="76">
        <v>0</v>
      </c>
      <c r="BP23" s="76">
        <v>0</v>
      </c>
      <c r="BQ23" s="76">
        <v>0</v>
      </c>
      <c r="BR23" s="76">
        <v>0</v>
      </c>
      <c r="BS23" s="76">
        <v>0</v>
      </c>
      <c r="BT23" s="76">
        <v>0</v>
      </c>
      <c r="BU23" s="76">
        <v>0</v>
      </c>
      <c r="BV23" s="76">
        <v>0</v>
      </c>
      <c r="BW23" s="76">
        <v>0</v>
      </c>
      <c r="BX23" s="76">
        <v>0</v>
      </c>
      <c r="BY23" s="76">
        <v>0</v>
      </c>
      <c r="BZ23" s="76">
        <v>0</v>
      </c>
      <c r="CA23" s="76">
        <v>0</v>
      </c>
      <c r="CB23" s="76">
        <v>0</v>
      </c>
      <c r="CC23" s="76">
        <v>0</v>
      </c>
      <c r="CD23" s="76">
        <v>0</v>
      </c>
      <c r="CE23" s="76">
        <v>0</v>
      </c>
      <c r="CF23" s="76">
        <v>0</v>
      </c>
      <c r="CG23" s="76">
        <v>0</v>
      </c>
    </row>
    <row r="24" spans="1:85" ht="18.75" customHeight="1" x14ac:dyDescent="0.2">
      <c r="A24" s="48">
        <v>25</v>
      </c>
      <c r="B24" s="110" t="s">
        <v>333</v>
      </c>
      <c r="C24" s="49" t="s">
        <v>145</v>
      </c>
      <c r="D24" s="49" t="s">
        <v>68</v>
      </c>
      <c r="E24" s="13">
        <v>82</v>
      </c>
      <c r="F24" s="14">
        <f>MIN(Table4[[#This Row],[Gosford]:[Westmead]])</f>
        <v>74.149659863945587</v>
      </c>
      <c r="G24" s="14">
        <f>MAX(Table4[[#This Row],[Gosford]:[Westmead]])</f>
        <v>90.196078431372555</v>
      </c>
      <c r="H24" s="86">
        <v>80.473372781065223</v>
      </c>
      <c r="I24" s="87">
        <v>79.999999999999943</v>
      </c>
      <c r="J24" s="86">
        <v>77.570093457943898</v>
      </c>
      <c r="K24" s="85">
        <v>86.520947176684842</v>
      </c>
      <c r="L24" s="85">
        <v>84.05797101449275</v>
      </c>
      <c r="M24" s="85">
        <v>81.249999999999972</v>
      </c>
      <c r="N24" s="87">
        <v>85.171102661596905</v>
      </c>
      <c r="O24" s="86">
        <v>79.411764705882362</v>
      </c>
      <c r="P24" s="85">
        <v>79.396984924623055</v>
      </c>
      <c r="Q24" s="87">
        <v>83.172147001934093</v>
      </c>
      <c r="R24" s="86">
        <v>80.468749999999929</v>
      </c>
      <c r="S24" s="87">
        <v>82.066276803118939</v>
      </c>
      <c r="T24" s="88">
        <v>76.92307692307692</v>
      </c>
      <c r="U24" s="88">
        <v>79.317697228144965</v>
      </c>
      <c r="V24" s="86">
        <v>83.333333333333343</v>
      </c>
      <c r="W24" s="85">
        <v>83.495145631067928</v>
      </c>
      <c r="X24" s="87">
        <v>74.149659863945587</v>
      </c>
      <c r="Y24" s="86">
        <v>90.196078431372555</v>
      </c>
      <c r="Z24" s="87">
        <v>79.837067209776095</v>
      </c>
      <c r="AA24" s="88">
        <v>87.5</v>
      </c>
      <c r="AB24" s="86">
        <v>85.057471264367933</v>
      </c>
      <c r="AC24" s="85">
        <v>83.211678832116775</v>
      </c>
      <c r="AD24" s="85">
        <v>82.481751824817394</v>
      </c>
      <c r="AE24" s="87">
        <v>77.707006369426793</v>
      </c>
      <c r="AF24" s="86">
        <v>80.582524271844719</v>
      </c>
      <c r="AG24" s="85">
        <v>86.552567237163714</v>
      </c>
      <c r="AH24" s="87">
        <v>77.880184331797281</v>
      </c>
      <c r="AI24" s="86">
        <v>79.069767441860478</v>
      </c>
      <c r="AJ24" s="85">
        <v>85.964912280701753</v>
      </c>
      <c r="AK24" s="87">
        <v>78.494623655913941</v>
      </c>
      <c r="AL24" s="88">
        <v>79.640718562874355</v>
      </c>
      <c r="AM24" s="86">
        <v>80.845771144278601</v>
      </c>
      <c r="AN24" s="87">
        <v>77.358490566037744</v>
      </c>
      <c r="AO24" s="88">
        <v>86.873508353221922</v>
      </c>
      <c r="AP24" s="86">
        <v>78.67647058823529</v>
      </c>
      <c r="AQ24" s="85">
        <v>84.615384615384627</v>
      </c>
      <c r="AR24" s="87">
        <v>80.779944289693645</v>
      </c>
      <c r="AS24" s="86">
        <v>80.893300248139028</v>
      </c>
      <c r="AT24" s="87">
        <v>83.678160919540161</v>
      </c>
      <c r="AU24" s="76">
        <v>0</v>
      </c>
      <c r="AV24" s="76">
        <v>0</v>
      </c>
      <c r="AW24" s="76">
        <v>0</v>
      </c>
      <c r="AX24" s="76">
        <v>0</v>
      </c>
      <c r="AY24" s="76">
        <v>0</v>
      </c>
      <c r="AZ24" s="76">
        <v>0</v>
      </c>
      <c r="BA24" s="76">
        <v>0</v>
      </c>
      <c r="BB24" s="76">
        <v>0</v>
      </c>
      <c r="BC24" s="76">
        <v>0</v>
      </c>
      <c r="BD24" s="76">
        <v>0</v>
      </c>
      <c r="BE24" s="76">
        <v>0</v>
      </c>
      <c r="BF24" s="76">
        <v>0</v>
      </c>
      <c r="BG24" s="76">
        <v>0</v>
      </c>
      <c r="BH24" s="76">
        <v>0</v>
      </c>
      <c r="BI24" s="76">
        <v>0</v>
      </c>
      <c r="BJ24" s="76">
        <v>0</v>
      </c>
      <c r="BK24" s="76">
        <v>-1</v>
      </c>
      <c r="BL24" s="76">
        <v>0</v>
      </c>
      <c r="BM24" s="76">
        <v>0</v>
      </c>
      <c r="BN24" s="76">
        <v>1</v>
      </c>
      <c r="BO24" s="76">
        <v>0</v>
      </c>
      <c r="BP24" s="76">
        <v>0</v>
      </c>
      <c r="BQ24" s="76">
        <v>0</v>
      </c>
      <c r="BR24" s="76">
        <v>0</v>
      </c>
      <c r="BS24" s="76">
        <v>0</v>
      </c>
      <c r="BT24" s="76">
        <v>0</v>
      </c>
      <c r="BU24" s="76">
        <v>0</v>
      </c>
      <c r="BV24" s="76">
        <v>0</v>
      </c>
      <c r="BW24" s="76">
        <v>0</v>
      </c>
      <c r="BX24" s="76">
        <v>0</v>
      </c>
      <c r="BY24" s="76">
        <v>0</v>
      </c>
      <c r="BZ24" s="76">
        <v>0</v>
      </c>
      <c r="CA24" s="76">
        <v>0</v>
      </c>
      <c r="CB24" s="76">
        <v>0</v>
      </c>
      <c r="CC24" s="76">
        <v>0</v>
      </c>
      <c r="CD24" s="76">
        <v>0</v>
      </c>
      <c r="CE24" s="76">
        <v>0</v>
      </c>
      <c r="CF24" s="76">
        <v>0</v>
      </c>
      <c r="CG24" s="76">
        <v>0</v>
      </c>
    </row>
    <row r="25" spans="1:85" ht="18.75" customHeight="1" x14ac:dyDescent="0.2">
      <c r="A25" s="48">
        <v>26</v>
      </c>
      <c r="B25" s="110" t="s">
        <v>332</v>
      </c>
      <c r="C25" s="49" t="s">
        <v>159</v>
      </c>
      <c r="D25" s="49" t="s">
        <v>61</v>
      </c>
      <c r="E25" s="13">
        <v>90</v>
      </c>
      <c r="F25" s="14">
        <f>MIN(Table4[[#This Row],[Gosford]:[Westmead]])</f>
        <v>78.217821782178291</v>
      </c>
      <c r="G25" s="14">
        <f>MAX(Table4[[#This Row],[Gosford]:[Westmead]])</f>
        <v>100</v>
      </c>
      <c r="H25" s="86">
        <v>91.106719367589008</v>
      </c>
      <c r="I25" s="87">
        <v>91.860465116279073</v>
      </c>
      <c r="J25" s="86">
        <v>90.825688073394488</v>
      </c>
      <c r="K25" s="85">
        <v>91.288566243194154</v>
      </c>
      <c r="L25" s="85">
        <v>92.753623188405797</v>
      </c>
      <c r="M25" s="85">
        <v>93.125</v>
      </c>
      <c r="N25" s="87">
        <v>89.733840304182465</v>
      </c>
      <c r="O25" s="86">
        <v>100</v>
      </c>
      <c r="P25" s="85">
        <v>93.233082706766936</v>
      </c>
      <c r="Q25" s="87">
        <v>93.629343629343552</v>
      </c>
      <c r="R25" s="86">
        <v>91.119691119691055</v>
      </c>
      <c r="S25" s="87">
        <v>91.439688715953352</v>
      </c>
      <c r="T25" s="88">
        <v>92.10526315789474</v>
      </c>
      <c r="U25" s="88">
        <v>88.510638297872362</v>
      </c>
      <c r="V25" s="86">
        <v>81.818181818181841</v>
      </c>
      <c r="W25" s="85">
        <v>94.660194174757265</v>
      </c>
      <c r="X25" s="87">
        <v>90.81632653061223</v>
      </c>
      <c r="Y25" s="86">
        <v>90.566037735849065</v>
      </c>
      <c r="Z25" s="87">
        <v>90.120967741935559</v>
      </c>
      <c r="AA25" s="88">
        <v>93.657148729661643</v>
      </c>
      <c r="AB25" s="86">
        <v>88.965517241379402</v>
      </c>
      <c r="AC25" s="85">
        <v>84.671532846715309</v>
      </c>
      <c r="AD25" s="85">
        <v>88.807785888077774</v>
      </c>
      <c r="AE25" s="87">
        <v>88.679245283018886</v>
      </c>
      <c r="AF25" s="86">
        <v>78.217821782178291</v>
      </c>
      <c r="AG25" s="85">
        <v>92.420537897310467</v>
      </c>
      <c r="AH25" s="87">
        <v>83.333333333333371</v>
      </c>
      <c r="AI25" s="86">
        <v>90.909090909090921</v>
      </c>
      <c r="AJ25" s="85">
        <v>92.72727272727272</v>
      </c>
      <c r="AK25" s="87">
        <v>86.956521739130423</v>
      </c>
      <c r="AL25" s="88">
        <v>92.835820895522446</v>
      </c>
      <c r="AM25" s="86">
        <v>86.146095717884137</v>
      </c>
      <c r="AN25" s="87">
        <v>84.615384615384627</v>
      </c>
      <c r="AO25" s="88">
        <v>89.805825242718441</v>
      </c>
      <c r="AP25" s="86">
        <v>89.051094890510925</v>
      </c>
      <c r="AQ25" s="85">
        <v>91.666666666666686</v>
      </c>
      <c r="AR25" s="87">
        <v>91.364902506963787</v>
      </c>
      <c r="AS25" s="86">
        <v>88.059701492537343</v>
      </c>
      <c r="AT25" s="87">
        <v>87.954545454545382</v>
      </c>
      <c r="AU25" s="76">
        <v>0</v>
      </c>
      <c r="AV25" s="76">
        <v>0</v>
      </c>
      <c r="AW25" s="76">
        <v>0</v>
      </c>
      <c r="AX25" s="76">
        <v>0</v>
      </c>
      <c r="AY25" s="76">
        <v>0</v>
      </c>
      <c r="AZ25" s="76">
        <v>0</v>
      </c>
      <c r="BA25" s="76">
        <v>0</v>
      </c>
      <c r="BB25" s="76">
        <v>1</v>
      </c>
      <c r="BC25" s="76">
        <v>0</v>
      </c>
      <c r="BD25" s="76">
        <v>1</v>
      </c>
      <c r="BE25" s="76">
        <v>0</v>
      </c>
      <c r="BF25" s="76">
        <v>0</v>
      </c>
      <c r="BG25" s="76">
        <v>0</v>
      </c>
      <c r="BH25" s="76">
        <v>0</v>
      </c>
      <c r="BI25" s="76">
        <v>0</v>
      </c>
      <c r="BJ25" s="76">
        <v>1</v>
      </c>
      <c r="BK25" s="76">
        <v>0</v>
      </c>
      <c r="BL25" s="76">
        <v>0</v>
      </c>
      <c r="BM25" s="76">
        <v>0</v>
      </c>
      <c r="BN25" s="76">
        <v>1</v>
      </c>
      <c r="BO25" s="76">
        <v>0</v>
      </c>
      <c r="BP25" s="76">
        <v>0</v>
      </c>
      <c r="BQ25" s="76">
        <v>0</v>
      </c>
      <c r="BR25" s="76">
        <v>0</v>
      </c>
      <c r="BS25" s="76">
        <v>-1</v>
      </c>
      <c r="BT25" s="76">
        <v>0</v>
      </c>
      <c r="BU25" s="76">
        <v>-1</v>
      </c>
      <c r="BV25" s="76">
        <v>0</v>
      </c>
      <c r="BW25" s="76">
        <v>0</v>
      </c>
      <c r="BX25" s="76">
        <v>0</v>
      </c>
      <c r="BY25" s="76">
        <v>0</v>
      </c>
      <c r="BZ25" s="76">
        <v>0</v>
      </c>
      <c r="CA25" s="76">
        <v>0</v>
      </c>
      <c r="CB25" s="76">
        <v>0</v>
      </c>
      <c r="CC25" s="76">
        <v>0</v>
      </c>
      <c r="CD25" s="76">
        <v>0</v>
      </c>
      <c r="CE25" s="76">
        <v>0</v>
      </c>
      <c r="CF25" s="76">
        <v>0</v>
      </c>
      <c r="CG25" s="76">
        <v>0</v>
      </c>
    </row>
    <row r="26" spans="1:85" ht="18.75" customHeight="1" x14ac:dyDescent="0.2">
      <c r="A26" s="48">
        <v>27</v>
      </c>
      <c r="B26" s="110" t="s">
        <v>343</v>
      </c>
      <c r="C26" s="49" t="s">
        <v>170</v>
      </c>
      <c r="D26" s="49" t="s">
        <v>64</v>
      </c>
      <c r="E26" s="13">
        <v>34</v>
      </c>
      <c r="F26" s="14">
        <f>MIN(Table4[[#This Row],[Gosford]:[Westmead]])</f>
        <v>22.439024390243858</v>
      </c>
      <c r="G26" s="14">
        <f>MAX(Table4[[#This Row],[Gosford]:[Westmead]])</f>
        <v>54.545454545454554</v>
      </c>
      <c r="H26" s="86">
        <v>42.329545454545375</v>
      </c>
      <c r="I26" s="87">
        <v>45.161290322580648</v>
      </c>
      <c r="J26" s="86">
        <v>41.666666666666686</v>
      </c>
      <c r="K26" s="85">
        <v>31.790123456790155</v>
      </c>
      <c r="L26" s="85">
        <v>40.909090909090914</v>
      </c>
      <c r="M26" s="85">
        <v>34.000000000000014</v>
      </c>
      <c r="N26" s="87">
        <v>41.463414634146382</v>
      </c>
      <c r="O26" s="86"/>
      <c r="P26" s="85">
        <v>37.174721189591132</v>
      </c>
      <c r="Q26" s="87">
        <v>38.109756097560968</v>
      </c>
      <c r="R26" s="86">
        <v>34.957020057306487</v>
      </c>
      <c r="S26" s="87">
        <v>46.944444444444457</v>
      </c>
      <c r="T26" s="88"/>
      <c r="U26" s="88">
        <v>26.174496644295388</v>
      </c>
      <c r="V26" s="86">
        <v>50</v>
      </c>
      <c r="W26" s="85">
        <v>34.722222222222229</v>
      </c>
      <c r="X26" s="87">
        <v>39.690721649484537</v>
      </c>
      <c r="Y26" s="86">
        <v>38.461538461538467</v>
      </c>
      <c r="Z26" s="87">
        <v>34.693877551020321</v>
      </c>
      <c r="AA26" s="88">
        <v>44.843605208647531</v>
      </c>
      <c r="AB26" s="86">
        <v>26.56249999999994</v>
      </c>
      <c r="AC26" s="85">
        <v>33.333333333333336</v>
      </c>
      <c r="AD26" s="85">
        <v>36.065573770491845</v>
      </c>
      <c r="AE26" s="87">
        <v>22.448979591836711</v>
      </c>
      <c r="AF26" s="86">
        <v>27.611940298507413</v>
      </c>
      <c r="AG26" s="85">
        <v>41.923076923076927</v>
      </c>
      <c r="AH26" s="87">
        <v>39.932885906040184</v>
      </c>
      <c r="AI26" s="86">
        <v>54.545454545454554</v>
      </c>
      <c r="AJ26" s="85">
        <v>42.857142857142854</v>
      </c>
      <c r="AK26" s="87">
        <v>39.655172413793096</v>
      </c>
      <c r="AL26" s="88">
        <v>22.439024390243858</v>
      </c>
      <c r="AM26" s="86">
        <v>33.088235294117645</v>
      </c>
      <c r="AN26" s="87">
        <v>25.806451612903221</v>
      </c>
      <c r="AO26" s="88">
        <v>26.609442060085897</v>
      </c>
      <c r="AP26" s="86">
        <v>34.146341463414601</v>
      </c>
      <c r="AQ26" s="85">
        <v>39.252336448598129</v>
      </c>
      <c r="AR26" s="87">
        <v>38.492063492063451</v>
      </c>
      <c r="AS26" s="86">
        <v>42.222222222222157</v>
      </c>
      <c r="AT26" s="87">
        <v>24.137931034482747</v>
      </c>
      <c r="AU26" s="76">
        <v>1</v>
      </c>
      <c r="AV26" s="76">
        <v>1</v>
      </c>
      <c r="AW26" s="76">
        <v>0</v>
      </c>
      <c r="AX26" s="76">
        <v>0</v>
      </c>
      <c r="AY26" s="76">
        <v>0</v>
      </c>
      <c r="AZ26" s="76">
        <v>0</v>
      </c>
      <c r="BA26" s="76">
        <v>0</v>
      </c>
      <c r="BB26" s="76"/>
      <c r="BC26" s="76">
        <v>0</v>
      </c>
      <c r="BD26" s="76">
        <v>0</v>
      </c>
      <c r="BE26" s="76">
        <v>0</v>
      </c>
      <c r="BF26" s="76">
        <v>1</v>
      </c>
      <c r="BG26" s="76"/>
      <c r="BH26" s="76">
        <v>-1</v>
      </c>
      <c r="BI26" s="76">
        <v>0</v>
      </c>
      <c r="BJ26" s="76">
        <v>0</v>
      </c>
      <c r="BK26" s="76">
        <v>0</v>
      </c>
      <c r="BL26" s="76">
        <v>0</v>
      </c>
      <c r="BM26" s="76">
        <v>0</v>
      </c>
      <c r="BN26" s="76">
        <v>1</v>
      </c>
      <c r="BO26" s="76">
        <v>0</v>
      </c>
      <c r="BP26" s="76">
        <v>0</v>
      </c>
      <c r="BQ26" s="76">
        <v>0</v>
      </c>
      <c r="BR26" s="76">
        <v>-1</v>
      </c>
      <c r="BS26" s="76">
        <v>0</v>
      </c>
      <c r="BT26" s="76">
        <v>1</v>
      </c>
      <c r="BU26" s="76">
        <v>0</v>
      </c>
      <c r="BV26" s="76">
        <v>1</v>
      </c>
      <c r="BW26" s="76">
        <v>0</v>
      </c>
      <c r="BX26" s="76">
        <v>0</v>
      </c>
      <c r="BY26" s="76">
        <v>-1</v>
      </c>
      <c r="BZ26" s="76">
        <v>0</v>
      </c>
      <c r="CA26" s="76">
        <v>0</v>
      </c>
      <c r="CB26" s="76">
        <v>0</v>
      </c>
      <c r="CC26" s="76">
        <v>0</v>
      </c>
      <c r="CD26" s="76">
        <v>0</v>
      </c>
      <c r="CE26" s="76">
        <v>0</v>
      </c>
      <c r="CF26" s="76">
        <v>1</v>
      </c>
      <c r="CG26" s="76">
        <v>-1</v>
      </c>
    </row>
    <row r="27" spans="1:85" ht="18.75" customHeight="1" x14ac:dyDescent="0.2">
      <c r="A27" s="48">
        <v>28</v>
      </c>
      <c r="B27" s="110" t="s">
        <v>341</v>
      </c>
      <c r="C27" s="49" t="s">
        <v>146</v>
      </c>
      <c r="D27" s="49" t="s">
        <v>64</v>
      </c>
      <c r="E27" s="13">
        <v>84</v>
      </c>
      <c r="F27" s="14">
        <f>MIN(Table4[[#This Row],[Gosford]:[Westmead]])</f>
        <v>73.750000000000028</v>
      </c>
      <c r="G27" s="14">
        <f>MAX(Table4[[#This Row],[Gosford]:[Westmead]])</f>
        <v>91.752577319587616</v>
      </c>
      <c r="H27" s="86">
        <v>79.508196721311435</v>
      </c>
      <c r="I27" s="87">
        <v>82.222222222222229</v>
      </c>
      <c r="J27" s="86"/>
      <c r="K27" s="85">
        <v>82.795698924731155</v>
      </c>
      <c r="L27" s="85"/>
      <c r="M27" s="85"/>
      <c r="N27" s="87">
        <v>81.818181818181827</v>
      </c>
      <c r="O27" s="86"/>
      <c r="P27" s="85">
        <v>73.750000000000028</v>
      </c>
      <c r="Q27" s="87">
        <v>83.333333333333357</v>
      </c>
      <c r="R27" s="86">
        <v>91.752577319587616</v>
      </c>
      <c r="S27" s="87">
        <v>84.768211920529751</v>
      </c>
      <c r="T27" s="88"/>
      <c r="U27" s="88">
        <v>90.476190476190482</v>
      </c>
      <c r="V27" s="86"/>
      <c r="W27" s="85">
        <v>90.697674418604649</v>
      </c>
      <c r="X27" s="87">
        <v>77.41935483870968</v>
      </c>
      <c r="Y27" s="86"/>
      <c r="Z27" s="87">
        <v>79.069767441860478</v>
      </c>
      <c r="AA27" s="88">
        <v>83.496285482491515</v>
      </c>
      <c r="AB27" s="86">
        <v>91.52542372881355</v>
      </c>
      <c r="AC27" s="85"/>
      <c r="AD27" s="85">
        <v>81.818181818181841</v>
      </c>
      <c r="AE27" s="87"/>
      <c r="AF27" s="86"/>
      <c r="AG27" s="85">
        <v>83.516483516483532</v>
      </c>
      <c r="AH27" s="87">
        <v>84.466019417475707</v>
      </c>
      <c r="AI27" s="86"/>
      <c r="AJ27" s="85"/>
      <c r="AK27" s="87"/>
      <c r="AL27" s="88">
        <v>87.179487179487168</v>
      </c>
      <c r="AM27" s="86">
        <v>87.500000000000014</v>
      </c>
      <c r="AN27" s="87"/>
      <c r="AO27" s="88">
        <v>85.999999999999986</v>
      </c>
      <c r="AP27" s="86"/>
      <c r="AQ27" s="85">
        <v>86.1111111111111</v>
      </c>
      <c r="AR27" s="87">
        <v>81.818181818181799</v>
      </c>
      <c r="AS27" s="86">
        <v>85.714285714285694</v>
      </c>
      <c r="AT27" s="87">
        <v>78.947368421052644</v>
      </c>
      <c r="AU27" s="76">
        <v>0</v>
      </c>
      <c r="AV27" s="76">
        <v>0</v>
      </c>
      <c r="AW27" s="76"/>
      <c r="AX27" s="76">
        <v>0</v>
      </c>
      <c r="AY27" s="76"/>
      <c r="AZ27" s="76"/>
      <c r="BA27" s="76">
        <v>0</v>
      </c>
      <c r="BB27" s="76"/>
      <c r="BC27" s="76">
        <v>0</v>
      </c>
      <c r="BD27" s="76">
        <v>0</v>
      </c>
      <c r="BE27" s="76">
        <v>0</v>
      </c>
      <c r="BF27" s="76">
        <v>0</v>
      </c>
      <c r="BG27" s="76"/>
      <c r="BH27" s="76">
        <v>0</v>
      </c>
      <c r="BI27" s="76"/>
      <c r="BJ27" s="76">
        <v>0</v>
      </c>
      <c r="BK27" s="76">
        <v>0</v>
      </c>
      <c r="BL27" s="76"/>
      <c r="BM27" s="76">
        <v>0</v>
      </c>
      <c r="BN27" s="76">
        <v>0</v>
      </c>
      <c r="BO27" s="76">
        <v>0</v>
      </c>
      <c r="BP27" s="76"/>
      <c r="BQ27" s="76">
        <v>0</v>
      </c>
      <c r="BR27" s="76"/>
      <c r="BS27" s="76"/>
      <c r="BT27" s="76">
        <v>0</v>
      </c>
      <c r="BU27" s="76">
        <v>0</v>
      </c>
      <c r="BV27" s="76"/>
      <c r="BW27" s="76"/>
      <c r="BX27" s="76"/>
      <c r="BY27" s="76">
        <v>0</v>
      </c>
      <c r="BZ27" s="76">
        <v>0</v>
      </c>
      <c r="CA27" s="76"/>
      <c r="CB27" s="76">
        <v>0</v>
      </c>
      <c r="CC27" s="76"/>
      <c r="CD27" s="76">
        <v>0</v>
      </c>
      <c r="CE27" s="76">
        <v>0</v>
      </c>
      <c r="CF27" s="76">
        <v>0</v>
      </c>
      <c r="CG27" s="76">
        <v>0</v>
      </c>
    </row>
    <row r="28" spans="1:85" ht="18.75" customHeight="1" x14ac:dyDescent="0.2">
      <c r="A28" s="48">
        <v>29</v>
      </c>
      <c r="B28" s="110" t="s">
        <v>332</v>
      </c>
      <c r="C28" s="49" t="s">
        <v>171</v>
      </c>
      <c r="D28" s="49" t="s">
        <v>64</v>
      </c>
      <c r="E28" s="13">
        <v>88</v>
      </c>
      <c r="F28" s="14">
        <f>MIN(Table4[[#This Row],[Gosford]:[Westmead]])</f>
        <v>71.428571428571445</v>
      </c>
      <c r="G28" s="14">
        <f>MAX(Table4[[#This Row],[Gosford]:[Westmead]])</f>
        <v>94.915254237288124</v>
      </c>
      <c r="H28" s="86">
        <v>83.478260869565204</v>
      </c>
      <c r="I28" s="87">
        <v>84.090909090909108</v>
      </c>
      <c r="J28" s="86"/>
      <c r="K28" s="85">
        <v>94.186046511627893</v>
      </c>
      <c r="L28" s="85"/>
      <c r="M28" s="85"/>
      <c r="N28" s="87">
        <v>90.697674418604649</v>
      </c>
      <c r="O28" s="86"/>
      <c r="P28" s="85">
        <v>71.428571428571445</v>
      </c>
      <c r="Q28" s="87">
        <v>85.14851485148516</v>
      </c>
      <c r="R28" s="86">
        <v>87.628865979381416</v>
      </c>
      <c r="S28" s="87">
        <v>85.294117647058783</v>
      </c>
      <c r="T28" s="88"/>
      <c r="U28" s="88">
        <v>83.333333333333343</v>
      </c>
      <c r="V28" s="86"/>
      <c r="W28" s="85">
        <v>82.857142857142875</v>
      </c>
      <c r="X28" s="87">
        <v>73.684210526315795</v>
      </c>
      <c r="Y28" s="86"/>
      <c r="Z28" s="87">
        <v>89.189189189189193</v>
      </c>
      <c r="AA28" s="88">
        <v>90.666672308611112</v>
      </c>
      <c r="AB28" s="86">
        <v>94.915254237288124</v>
      </c>
      <c r="AC28" s="85"/>
      <c r="AD28" s="85">
        <v>92.207792207792224</v>
      </c>
      <c r="AE28" s="87"/>
      <c r="AF28" s="86"/>
      <c r="AG28" s="85">
        <v>85.393258426966298</v>
      </c>
      <c r="AH28" s="87">
        <v>85.555555555555557</v>
      </c>
      <c r="AI28" s="86"/>
      <c r="AJ28" s="85"/>
      <c r="AK28" s="87"/>
      <c r="AL28" s="88">
        <v>85.714285714285694</v>
      </c>
      <c r="AM28" s="86">
        <v>88.732394366197198</v>
      </c>
      <c r="AN28" s="87"/>
      <c r="AO28" s="88">
        <v>91.304347826086953</v>
      </c>
      <c r="AP28" s="86"/>
      <c r="AQ28" s="85">
        <v>90.909090909090907</v>
      </c>
      <c r="AR28" s="87">
        <v>85.135135135135116</v>
      </c>
      <c r="AS28" s="86">
        <v>89.130434782608688</v>
      </c>
      <c r="AT28" s="87">
        <v>87.27272727272728</v>
      </c>
      <c r="AU28" s="76">
        <v>0</v>
      </c>
      <c r="AV28" s="76">
        <v>0</v>
      </c>
      <c r="AW28" s="76"/>
      <c r="AX28" s="76">
        <v>0</v>
      </c>
      <c r="AY28" s="76"/>
      <c r="AZ28" s="76"/>
      <c r="BA28" s="76">
        <v>0</v>
      </c>
      <c r="BB28" s="76"/>
      <c r="BC28" s="76">
        <v>-1</v>
      </c>
      <c r="BD28" s="76">
        <v>0</v>
      </c>
      <c r="BE28" s="76">
        <v>0</v>
      </c>
      <c r="BF28" s="76">
        <v>0</v>
      </c>
      <c r="BG28" s="76"/>
      <c r="BH28" s="76">
        <v>0</v>
      </c>
      <c r="BI28" s="76"/>
      <c r="BJ28" s="76">
        <v>0</v>
      </c>
      <c r="BK28" s="76">
        <v>-1</v>
      </c>
      <c r="BL28" s="76"/>
      <c r="BM28" s="76">
        <v>0</v>
      </c>
      <c r="BN28" s="76">
        <v>0</v>
      </c>
      <c r="BO28" s="76">
        <v>0</v>
      </c>
      <c r="BP28" s="76"/>
      <c r="BQ28" s="76">
        <v>0</v>
      </c>
      <c r="BR28" s="76"/>
      <c r="BS28" s="76"/>
      <c r="BT28" s="76">
        <v>0</v>
      </c>
      <c r="BU28" s="76">
        <v>0</v>
      </c>
      <c r="BV28" s="76"/>
      <c r="BW28" s="76"/>
      <c r="BX28" s="76"/>
      <c r="BY28" s="76">
        <v>0</v>
      </c>
      <c r="BZ28" s="76">
        <v>0</v>
      </c>
      <c r="CA28" s="76"/>
      <c r="CB28" s="76">
        <v>0</v>
      </c>
      <c r="CC28" s="76"/>
      <c r="CD28" s="76">
        <v>0</v>
      </c>
      <c r="CE28" s="76">
        <v>0</v>
      </c>
      <c r="CF28" s="76">
        <v>0</v>
      </c>
      <c r="CG28" s="76">
        <v>0</v>
      </c>
    </row>
    <row r="29" spans="1:85" ht="18.75" customHeight="1" x14ac:dyDescent="0.2">
      <c r="A29" s="48">
        <v>31</v>
      </c>
      <c r="B29" s="110" t="s">
        <v>333</v>
      </c>
      <c r="C29" s="49" t="s">
        <v>147</v>
      </c>
      <c r="D29" s="49" t="s">
        <v>68</v>
      </c>
      <c r="E29" s="13">
        <v>88</v>
      </c>
      <c r="F29" s="14">
        <f>MIN(Table4[[#This Row],[Gosford]:[Westmead]])</f>
        <v>80.263157894736835</v>
      </c>
      <c r="G29" s="14">
        <f>MAX(Table4[[#This Row],[Gosford]:[Westmead]])</f>
        <v>93.839543249264793</v>
      </c>
      <c r="H29" s="86">
        <v>89.89898989898991</v>
      </c>
      <c r="I29" s="87">
        <v>83.999999999999972</v>
      </c>
      <c r="J29" s="86">
        <v>88.888888888888886</v>
      </c>
      <c r="K29" s="85">
        <v>84.552845528455251</v>
      </c>
      <c r="L29" s="85"/>
      <c r="M29" s="85">
        <v>84.848484848484844</v>
      </c>
      <c r="N29" s="87">
        <v>90.082644628099146</v>
      </c>
      <c r="O29" s="86"/>
      <c r="P29" s="85">
        <v>84.615384615384585</v>
      </c>
      <c r="Q29" s="87">
        <v>88.796680497925323</v>
      </c>
      <c r="R29" s="86">
        <v>85.643564356435647</v>
      </c>
      <c r="S29" s="87">
        <v>86.764705882352885</v>
      </c>
      <c r="T29" s="88"/>
      <c r="U29" s="88">
        <v>81.818181818181856</v>
      </c>
      <c r="V29" s="86"/>
      <c r="W29" s="85">
        <v>90.825688073394488</v>
      </c>
      <c r="X29" s="87">
        <v>85.161290322580641</v>
      </c>
      <c r="Y29" s="86"/>
      <c r="Z29" s="87">
        <v>84.331797235023103</v>
      </c>
      <c r="AA29" s="88">
        <v>93.839543249264793</v>
      </c>
      <c r="AB29" s="86">
        <v>87.850467289719617</v>
      </c>
      <c r="AC29" s="85">
        <v>92.982456140350877</v>
      </c>
      <c r="AD29" s="85">
        <v>89.622641509433976</v>
      </c>
      <c r="AE29" s="87">
        <v>90.140845070422543</v>
      </c>
      <c r="AF29" s="86">
        <v>87.096774193548384</v>
      </c>
      <c r="AG29" s="85">
        <v>91.666666666666671</v>
      </c>
      <c r="AH29" s="87">
        <v>83.8541666666667</v>
      </c>
      <c r="AI29" s="86"/>
      <c r="AJ29" s="85"/>
      <c r="AK29" s="87">
        <v>83.720930232558146</v>
      </c>
      <c r="AL29" s="88">
        <v>80.263157894736835</v>
      </c>
      <c r="AM29" s="86">
        <v>88.709677419354833</v>
      </c>
      <c r="AN29" s="87"/>
      <c r="AO29" s="88">
        <v>88.52459016393442</v>
      </c>
      <c r="AP29" s="86">
        <v>91.379310344827587</v>
      </c>
      <c r="AQ29" s="85">
        <v>85.507246376811594</v>
      </c>
      <c r="AR29" s="87">
        <v>90.625000000000028</v>
      </c>
      <c r="AS29" s="86">
        <v>86.979166666666671</v>
      </c>
      <c r="AT29" s="87">
        <v>89.320388349514545</v>
      </c>
      <c r="AU29" s="76">
        <v>0</v>
      </c>
      <c r="AV29" s="76">
        <v>0</v>
      </c>
      <c r="AW29" s="76">
        <v>0</v>
      </c>
      <c r="AX29" s="76">
        <v>0</v>
      </c>
      <c r="AY29" s="76"/>
      <c r="AZ29" s="76">
        <v>0</v>
      </c>
      <c r="BA29" s="76">
        <v>0</v>
      </c>
      <c r="BB29" s="76"/>
      <c r="BC29" s="76">
        <v>0</v>
      </c>
      <c r="BD29" s="76">
        <v>0</v>
      </c>
      <c r="BE29" s="76">
        <v>0</v>
      </c>
      <c r="BF29" s="76">
        <v>0</v>
      </c>
      <c r="BG29" s="76"/>
      <c r="BH29" s="76">
        <v>0</v>
      </c>
      <c r="BI29" s="76"/>
      <c r="BJ29" s="76">
        <v>0</v>
      </c>
      <c r="BK29" s="76">
        <v>0</v>
      </c>
      <c r="BL29" s="76"/>
      <c r="BM29" s="76">
        <v>0</v>
      </c>
      <c r="BN29" s="76">
        <v>1</v>
      </c>
      <c r="BO29" s="76">
        <v>0</v>
      </c>
      <c r="BP29" s="76">
        <v>0</v>
      </c>
      <c r="BQ29" s="76">
        <v>0</v>
      </c>
      <c r="BR29" s="76">
        <v>0</v>
      </c>
      <c r="BS29" s="76">
        <v>0</v>
      </c>
      <c r="BT29" s="76">
        <v>0</v>
      </c>
      <c r="BU29" s="76">
        <v>0</v>
      </c>
      <c r="BV29" s="76"/>
      <c r="BW29" s="76"/>
      <c r="BX29" s="76">
        <v>0</v>
      </c>
      <c r="BY29" s="76">
        <v>0</v>
      </c>
      <c r="BZ29" s="76">
        <v>0</v>
      </c>
      <c r="CA29" s="76"/>
      <c r="CB29" s="76">
        <v>0</v>
      </c>
      <c r="CC29" s="76">
        <v>0</v>
      </c>
      <c r="CD29" s="76">
        <v>0</v>
      </c>
      <c r="CE29" s="76">
        <v>0</v>
      </c>
      <c r="CF29" s="76">
        <v>0</v>
      </c>
      <c r="CG29" s="76">
        <v>0</v>
      </c>
    </row>
    <row r="30" spans="1:85" ht="18.75" customHeight="1" x14ac:dyDescent="0.2">
      <c r="A30" s="48">
        <v>32</v>
      </c>
      <c r="B30" s="110" t="s">
        <v>333</v>
      </c>
      <c r="C30" s="49" t="s">
        <v>148</v>
      </c>
      <c r="D30" s="49" t="s">
        <v>68</v>
      </c>
      <c r="E30" s="13">
        <v>74</v>
      </c>
      <c r="F30" s="14">
        <f>MIN(Table4[[#This Row],[Gosford]:[Westmead]])</f>
        <v>59.166666666666714</v>
      </c>
      <c r="G30" s="14">
        <f>MAX(Table4[[#This Row],[Gosford]:[Westmead]])</f>
        <v>85.211267605633807</v>
      </c>
      <c r="H30" s="86">
        <v>76.262626262626256</v>
      </c>
      <c r="I30" s="87">
        <v>70.707070707070713</v>
      </c>
      <c r="J30" s="86">
        <v>82.222222222222229</v>
      </c>
      <c r="K30" s="85">
        <v>75.206611570247901</v>
      </c>
      <c r="L30" s="85"/>
      <c r="M30" s="85">
        <v>76.923076923076906</v>
      </c>
      <c r="N30" s="87">
        <v>78.225806451612868</v>
      </c>
      <c r="O30" s="86"/>
      <c r="P30" s="85">
        <v>70.322580645161253</v>
      </c>
      <c r="Q30" s="87">
        <v>74.583333333333329</v>
      </c>
      <c r="R30" s="86">
        <v>69.801980198019777</v>
      </c>
      <c r="S30" s="87">
        <v>76.470588235294031</v>
      </c>
      <c r="T30" s="88"/>
      <c r="U30" s="88">
        <v>59.166666666666714</v>
      </c>
      <c r="V30" s="86"/>
      <c r="W30" s="85">
        <v>80.733944954128432</v>
      </c>
      <c r="X30" s="87">
        <v>66.88741721854305</v>
      </c>
      <c r="Y30" s="86"/>
      <c r="Z30" s="87">
        <v>59.813084112149603</v>
      </c>
      <c r="AA30" s="88">
        <v>82.971066609615178</v>
      </c>
      <c r="AB30" s="86">
        <v>77.570093457943912</v>
      </c>
      <c r="AC30" s="85">
        <v>83.928571428571431</v>
      </c>
      <c r="AD30" s="85">
        <v>75.471698113207566</v>
      </c>
      <c r="AE30" s="87">
        <v>77.464788732394382</v>
      </c>
      <c r="AF30" s="86">
        <v>74.999999999999986</v>
      </c>
      <c r="AG30" s="85">
        <v>85.211267605633807</v>
      </c>
      <c r="AH30" s="87">
        <v>71.727748691099464</v>
      </c>
      <c r="AI30" s="86"/>
      <c r="AJ30" s="85"/>
      <c r="AK30" s="87">
        <v>71.428571428571431</v>
      </c>
      <c r="AL30" s="88">
        <v>65.333333333333314</v>
      </c>
      <c r="AM30" s="86">
        <v>75</v>
      </c>
      <c r="AN30" s="87"/>
      <c r="AO30" s="88">
        <v>74.380165289256198</v>
      </c>
      <c r="AP30" s="86">
        <v>81.034482758620712</v>
      </c>
      <c r="AQ30" s="85">
        <v>73.52941176470587</v>
      </c>
      <c r="AR30" s="87">
        <v>78.125000000000028</v>
      </c>
      <c r="AS30" s="86">
        <v>78.645833333333329</v>
      </c>
      <c r="AT30" s="87">
        <v>77.227722772277218</v>
      </c>
      <c r="AU30" s="76">
        <v>0</v>
      </c>
      <c r="AV30" s="76">
        <v>0</v>
      </c>
      <c r="AW30" s="76">
        <v>0</v>
      </c>
      <c r="AX30" s="76">
        <v>0</v>
      </c>
      <c r="AY30" s="76"/>
      <c r="AZ30" s="76">
        <v>0</v>
      </c>
      <c r="BA30" s="76">
        <v>0</v>
      </c>
      <c r="BB30" s="76"/>
      <c r="BC30" s="76">
        <v>0</v>
      </c>
      <c r="BD30" s="76">
        <v>0</v>
      </c>
      <c r="BE30" s="76">
        <v>0</v>
      </c>
      <c r="BF30" s="76">
        <v>0</v>
      </c>
      <c r="BG30" s="76"/>
      <c r="BH30" s="76">
        <v>-1</v>
      </c>
      <c r="BI30" s="76"/>
      <c r="BJ30" s="76">
        <v>0</v>
      </c>
      <c r="BK30" s="76">
        <v>0</v>
      </c>
      <c r="BL30" s="76"/>
      <c r="BM30" s="76">
        <v>-1</v>
      </c>
      <c r="BN30" s="76">
        <v>1</v>
      </c>
      <c r="BO30" s="76">
        <v>0</v>
      </c>
      <c r="BP30" s="76">
        <v>0</v>
      </c>
      <c r="BQ30" s="76">
        <v>0</v>
      </c>
      <c r="BR30" s="76">
        <v>0</v>
      </c>
      <c r="BS30" s="76">
        <v>0</v>
      </c>
      <c r="BT30" s="76">
        <v>1</v>
      </c>
      <c r="BU30" s="76">
        <v>0</v>
      </c>
      <c r="BV30" s="76"/>
      <c r="BW30" s="76"/>
      <c r="BX30" s="76">
        <v>0</v>
      </c>
      <c r="BY30" s="76">
        <v>0</v>
      </c>
      <c r="BZ30" s="76">
        <v>0</v>
      </c>
      <c r="CA30" s="76"/>
      <c r="CB30" s="76">
        <v>0</v>
      </c>
      <c r="CC30" s="76">
        <v>0</v>
      </c>
      <c r="CD30" s="76">
        <v>0</v>
      </c>
      <c r="CE30" s="76">
        <v>0</v>
      </c>
      <c r="CF30" s="76">
        <v>0</v>
      </c>
      <c r="CG30" s="76">
        <v>0</v>
      </c>
    </row>
    <row r="31" spans="1:85" ht="18.75" customHeight="1" x14ac:dyDescent="0.2">
      <c r="A31" s="48">
        <v>33</v>
      </c>
      <c r="B31" s="110" t="s">
        <v>333</v>
      </c>
      <c r="C31" s="49" t="s">
        <v>149</v>
      </c>
      <c r="D31" s="49" t="s">
        <v>68</v>
      </c>
      <c r="E31" s="13">
        <v>72</v>
      </c>
      <c r="F31" s="14">
        <f>MIN(Table4[[#This Row],[Gosford]:[Westmead]])</f>
        <v>54.166666666666721</v>
      </c>
      <c r="G31" s="14">
        <f>MAX(Table4[[#This Row],[Gosford]:[Westmead]])</f>
        <v>84.397163120567384</v>
      </c>
      <c r="H31" s="86">
        <v>72.222222222222214</v>
      </c>
      <c r="I31" s="87">
        <v>70.103092783505147</v>
      </c>
      <c r="J31" s="86">
        <v>73.333333333333329</v>
      </c>
      <c r="K31" s="85">
        <v>69.999999999999957</v>
      </c>
      <c r="L31" s="85"/>
      <c r="M31" s="85">
        <v>77.777777777777771</v>
      </c>
      <c r="N31" s="87">
        <v>78.861788617886148</v>
      </c>
      <c r="O31" s="86"/>
      <c r="P31" s="85">
        <v>65.359477124182973</v>
      </c>
      <c r="Q31" s="87">
        <v>73.94957983193278</v>
      </c>
      <c r="R31" s="86">
        <v>69.849246231155746</v>
      </c>
      <c r="S31" s="87">
        <v>74.074074074073977</v>
      </c>
      <c r="T31" s="88"/>
      <c r="U31" s="88">
        <v>54.166666666666721</v>
      </c>
      <c r="V31" s="86"/>
      <c r="W31" s="85">
        <v>78.899082568807344</v>
      </c>
      <c r="X31" s="87">
        <v>65.562913907284766</v>
      </c>
      <c r="Y31" s="86"/>
      <c r="Z31" s="87">
        <v>59.624413145539975</v>
      </c>
      <c r="AA31" s="88">
        <v>80.911434971707735</v>
      </c>
      <c r="AB31" s="86">
        <v>69.811320754716959</v>
      </c>
      <c r="AC31" s="85">
        <v>78.181818181818159</v>
      </c>
      <c r="AD31" s="85">
        <v>63.809523809523824</v>
      </c>
      <c r="AE31" s="87">
        <v>71.428571428571445</v>
      </c>
      <c r="AF31" s="86">
        <v>72.881355932203377</v>
      </c>
      <c r="AG31" s="85">
        <v>84.397163120567384</v>
      </c>
      <c r="AH31" s="87">
        <v>66.839378238341951</v>
      </c>
      <c r="AI31" s="86"/>
      <c r="AJ31" s="85"/>
      <c r="AK31" s="87">
        <v>75</v>
      </c>
      <c r="AL31" s="88">
        <v>71.999999999999986</v>
      </c>
      <c r="AM31" s="86">
        <v>73.224043715846989</v>
      </c>
      <c r="AN31" s="87"/>
      <c r="AO31" s="88">
        <v>77.685950413223139</v>
      </c>
      <c r="AP31" s="86">
        <v>75.000000000000014</v>
      </c>
      <c r="AQ31" s="85">
        <v>82.089552238805965</v>
      </c>
      <c r="AR31" s="87">
        <v>76.875000000000043</v>
      </c>
      <c r="AS31" s="86">
        <v>79.057591623036643</v>
      </c>
      <c r="AT31" s="87">
        <v>74.489795918367335</v>
      </c>
      <c r="AU31" s="76">
        <v>0</v>
      </c>
      <c r="AV31" s="76">
        <v>0</v>
      </c>
      <c r="AW31" s="76">
        <v>0</v>
      </c>
      <c r="AX31" s="76">
        <v>0</v>
      </c>
      <c r="AY31" s="76"/>
      <c r="AZ31" s="76">
        <v>0</v>
      </c>
      <c r="BA31" s="76">
        <v>0</v>
      </c>
      <c r="BB31" s="76"/>
      <c r="BC31" s="76">
        <v>0</v>
      </c>
      <c r="BD31" s="76">
        <v>0</v>
      </c>
      <c r="BE31" s="76">
        <v>0</v>
      </c>
      <c r="BF31" s="76">
        <v>0</v>
      </c>
      <c r="BG31" s="76"/>
      <c r="BH31" s="76">
        <v>-1</v>
      </c>
      <c r="BI31" s="76"/>
      <c r="BJ31" s="76">
        <v>0</v>
      </c>
      <c r="BK31" s="76">
        <v>0</v>
      </c>
      <c r="BL31" s="76"/>
      <c r="BM31" s="76">
        <v>-1</v>
      </c>
      <c r="BN31" s="76">
        <v>1</v>
      </c>
      <c r="BO31" s="76">
        <v>0</v>
      </c>
      <c r="BP31" s="76">
        <v>0</v>
      </c>
      <c r="BQ31" s="76">
        <v>0</v>
      </c>
      <c r="BR31" s="76">
        <v>0</v>
      </c>
      <c r="BS31" s="76">
        <v>0</v>
      </c>
      <c r="BT31" s="76">
        <v>1</v>
      </c>
      <c r="BU31" s="76">
        <v>0</v>
      </c>
      <c r="BV31" s="76"/>
      <c r="BW31" s="76"/>
      <c r="BX31" s="76">
        <v>0</v>
      </c>
      <c r="BY31" s="76">
        <v>0</v>
      </c>
      <c r="BZ31" s="76">
        <v>0</v>
      </c>
      <c r="CA31" s="76"/>
      <c r="CB31" s="76">
        <v>0</v>
      </c>
      <c r="CC31" s="76">
        <v>0</v>
      </c>
      <c r="CD31" s="76">
        <v>0</v>
      </c>
      <c r="CE31" s="76">
        <v>0</v>
      </c>
      <c r="CF31" s="76">
        <v>0</v>
      </c>
      <c r="CG31" s="76">
        <v>0</v>
      </c>
    </row>
    <row r="32" spans="1:85" ht="18.75" customHeight="1" x14ac:dyDescent="0.2">
      <c r="A32" s="48">
        <v>35</v>
      </c>
      <c r="B32" s="110" t="s">
        <v>333</v>
      </c>
      <c r="C32" s="49" t="s">
        <v>353</v>
      </c>
      <c r="D32" s="49" t="s">
        <v>68</v>
      </c>
      <c r="E32" s="13">
        <v>87</v>
      </c>
      <c r="F32" s="14">
        <f>MIN(Table4[[#This Row],[Gosford]:[Westmead]])</f>
        <v>77.272727272727266</v>
      </c>
      <c r="G32" s="14">
        <f>MAX(Table4[[#This Row],[Gosford]:[Westmead]])</f>
        <v>94.558430812050986</v>
      </c>
      <c r="H32" s="86">
        <v>86.868686868686865</v>
      </c>
      <c r="I32" s="87">
        <v>86.274509803921589</v>
      </c>
      <c r="J32" s="86"/>
      <c r="K32" s="85">
        <v>88.043478260869549</v>
      </c>
      <c r="L32" s="85"/>
      <c r="M32" s="85"/>
      <c r="N32" s="87">
        <v>92.156862745098039</v>
      </c>
      <c r="O32" s="86"/>
      <c r="P32" s="85">
        <v>88.297872340425542</v>
      </c>
      <c r="Q32" s="87">
        <v>90.990990990991008</v>
      </c>
      <c r="R32" s="86">
        <v>85.567010309278331</v>
      </c>
      <c r="S32" s="87">
        <v>91.34615384615384</v>
      </c>
      <c r="T32" s="88"/>
      <c r="U32" s="88">
        <v>82.666666666666686</v>
      </c>
      <c r="V32" s="86"/>
      <c r="W32" s="85">
        <v>89.583333333333343</v>
      </c>
      <c r="X32" s="87">
        <v>79.661016949152554</v>
      </c>
      <c r="Y32" s="86"/>
      <c r="Z32" s="87">
        <v>77.272727272727266</v>
      </c>
      <c r="AA32" s="88">
        <v>94.558430812050986</v>
      </c>
      <c r="AB32" s="86">
        <v>83.098591549295762</v>
      </c>
      <c r="AC32" s="85"/>
      <c r="AD32" s="85">
        <v>83.333333333333343</v>
      </c>
      <c r="AE32" s="87">
        <v>81.395348837209298</v>
      </c>
      <c r="AF32" s="86">
        <v>88.571428571428584</v>
      </c>
      <c r="AG32" s="85">
        <v>91.743119266055047</v>
      </c>
      <c r="AH32" s="87">
        <v>83.783783783783761</v>
      </c>
      <c r="AI32" s="86"/>
      <c r="AJ32" s="85"/>
      <c r="AK32" s="87"/>
      <c r="AL32" s="88">
        <v>87.999999999999986</v>
      </c>
      <c r="AM32" s="86">
        <v>84.873949579831944</v>
      </c>
      <c r="AN32" s="87"/>
      <c r="AO32" s="88">
        <v>89.189189189189193</v>
      </c>
      <c r="AP32" s="86"/>
      <c r="AQ32" s="85">
        <v>87.179487179487182</v>
      </c>
      <c r="AR32" s="87">
        <v>87.2340425531915</v>
      </c>
      <c r="AS32" s="86">
        <v>87.121212121212082</v>
      </c>
      <c r="AT32" s="87">
        <v>89.024390243902431</v>
      </c>
      <c r="AU32" s="76">
        <v>0</v>
      </c>
      <c r="AV32" s="76">
        <v>0</v>
      </c>
      <c r="AW32" s="76"/>
      <c r="AX32" s="76">
        <v>0</v>
      </c>
      <c r="AY32" s="76"/>
      <c r="AZ32" s="76"/>
      <c r="BA32" s="76">
        <v>0</v>
      </c>
      <c r="BB32" s="76"/>
      <c r="BC32" s="76">
        <v>0</v>
      </c>
      <c r="BD32" s="76">
        <v>0</v>
      </c>
      <c r="BE32" s="76">
        <v>0</v>
      </c>
      <c r="BF32" s="76">
        <v>0</v>
      </c>
      <c r="BG32" s="76"/>
      <c r="BH32" s="76">
        <v>0</v>
      </c>
      <c r="BI32" s="76"/>
      <c r="BJ32" s="76">
        <v>0</v>
      </c>
      <c r="BK32" s="76">
        <v>0</v>
      </c>
      <c r="BL32" s="76"/>
      <c r="BM32" s="76">
        <v>0</v>
      </c>
      <c r="BN32" s="76">
        <v>0</v>
      </c>
      <c r="BO32" s="76">
        <v>0</v>
      </c>
      <c r="BP32" s="76"/>
      <c r="BQ32" s="76">
        <v>0</v>
      </c>
      <c r="BR32" s="76">
        <v>0</v>
      </c>
      <c r="BS32" s="76">
        <v>0</v>
      </c>
      <c r="BT32" s="76">
        <v>0</v>
      </c>
      <c r="BU32" s="76">
        <v>0</v>
      </c>
      <c r="BV32" s="76"/>
      <c r="BW32" s="76"/>
      <c r="BX32" s="76"/>
      <c r="BY32" s="76">
        <v>0</v>
      </c>
      <c r="BZ32" s="76">
        <v>0</v>
      </c>
      <c r="CA32" s="76"/>
      <c r="CB32" s="76">
        <v>0</v>
      </c>
      <c r="CC32" s="76"/>
      <c r="CD32" s="76">
        <v>0</v>
      </c>
      <c r="CE32" s="76">
        <v>0</v>
      </c>
      <c r="CF32" s="76">
        <v>0</v>
      </c>
      <c r="CG32" s="76">
        <v>0</v>
      </c>
    </row>
    <row r="33" spans="1:85" ht="18.75" customHeight="1" x14ac:dyDescent="0.2">
      <c r="A33" s="48">
        <v>36</v>
      </c>
      <c r="B33" s="110" t="s">
        <v>333</v>
      </c>
      <c r="C33" s="49" t="s">
        <v>167</v>
      </c>
      <c r="D33" s="49" t="s">
        <v>68</v>
      </c>
      <c r="E33" s="13">
        <v>72</v>
      </c>
      <c r="F33" s="14">
        <f>MIN(Table4[[#This Row],[Gosford]:[Westmead]])</f>
        <v>54.054054054054056</v>
      </c>
      <c r="G33" s="14">
        <f>MAX(Table4[[#This Row],[Gosford]:[Westmead]])</f>
        <v>92.156862745098039</v>
      </c>
      <c r="H33" s="86">
        <v>73.73737373737373</v>
      </c>
      <c r="I33" s="87">
        <v>68.627450980392155</v>
      </c>
      <c r="J33" s="86"/>
      <c r="K33" s="85">
        <v>75.824175824175782</v>
      </c>
      <c r="L33" s="85"/>
      <c r="M33" s="85"/>
      <c r="N33" s="87">
        <v>92.156862745098039</v>
      </c>
      <c r="O33" s="86"/>
      <c r="P33" s="85">
        <v>65.957446808510667</v>
      </c>
      <c r="Q33" s="87">
        <v>73.214285714285737</v>
      </c>
      <c r="R33" s="86">
        <v>66.666666666666657</v>
      </c>
      <c r="S33" s="87">
        <v>75</v>
      </c>
      <c r="T33" s="88"/>
      <c r="U33" s="88">
        <v>54.054054054054056</v>
      </c>
      <c r="V33" s="86"/>
      <c r="W33" s="85">
        <v>85.416666666666657</v>
      </c>
      <c r="X33" s="87">
        <v>70.689655172413794</v>
      </c>
      <c r="Y33" s="86"/>
      <c r="Z33" s="87">
        <v>58.62068965517242</v>
      </c>
      <c r="AA33" s="88">
        <v>86.052995415793305</v>
      </c>
      <c r="AB33" s="86">
        <v>67.142857142857125</v>
      </c>
      <c r="AC33" s="85"/>
      <c r="AD33" s="85">
        <v>57.777777777777807</v>
      </c>
      <c r="AE33" s="87">
        <v>62.790697674418595</v>
      </c>
      <c r="AF33" s="86">
        <v>71.428571428571416</v>
      </c>
      <c r="AG33" s="85">
        <v>79.439252336448604</v>
      </c>
      <c r="AH33" s="87">
        <v>77.064220183486214</v>
      </c>
      <c r="AI33" s="86"/>
      <c r="AJ33" s="85"/>
      <c r="AK33" s="87"/>
      <c r="AL33" s="88">
        <v>73.469387755102019</v>
      </c>
      <c r="AM33" s="86">
        <v>76.47058823529413</v>
      </c>
      <c r="AN33" s="87"/>
      <c r="AO33" s="88">
        <v>68.918918918918905</v>
      </c>
      <c r="AP33" s="86"/>
      <c r="AQ33" s="85">
        <v>65.78947368421052</v>
      </c>
      <c r="AR33" s="87">
        <v>80.434782608695642</v>
      </c>
      <c r="AS33" s="86">
        <v>77.099236641221324</v>
      </c>
      <c r="AT33" s="87">
        <v>71.951219512195124</v>
      </c>
      <c r="AU33" s="76">
        <v>0</v>
      </c>
      <c r="AV33" s="76">
        <v>0</v>
      </c>
      <c r="AW33" s="76"/>
      <c r="AX33" s="76">
        <v>0</v>
      </c>
      <c r="AY33" s="76"/>
      <c r="AZ33" s="76"/>
      <c r="BA33" s="76">
        <v>1</v>
      </c>
      <c r="BB33" s="76"/>
      <c r="BC33" s="76">
        <v>0</v>
      </c>
      <c r="BD33" s="76">
        <v>0</v>
      </c>
      <c r="BE33" s="76">
        <v>0</v>
      </c>
      <c r="BF33" s="76">
        <v>0</v>
      </c>
      <c r="BG33" s="76"/>
      <c r="BH33" s="76">
        <v>-1</v>
      </c>
      <c r="BI33" s="76"/>
      <c r="BJ33" s="76">
        <v>0</v>
      </c>
      <c r="BK33" s="76">
        <v>0</v>
      </c>
      <c r="BL33" s="76"/>
      <c r="BM33" s="76">
        <v>-1</v>
      </c>
      <c r="BN33" s="76">
        <v>1</v>
      </c>
      <c r="BO33" s="76">
        <v>0</v>
      </c>
      <c r="BP33" s="76"/>
      <c r="BQ33" s="76">
        <v>-1</v>
      </c>
      <c r="BR33" s="76">
        <v>0</v>
      </c>
      <c r="BS33" s="76">
        <v>0</v>
      </c>
      <c r="BT33" s="76">
        <v>0</v>
      </c>
      <c r="BU33" s="76">
        <v>0</v>
      </c>
      <c r="BV33" s="76"/>
      <c r="BW33" s="76"/>
      <c r="BX33" s="76"/>
      <c r="BY33" s="76">
        <v>0</v>
      </c>
      <c r="BZ33" s="76">
        <v>0</v>
      </c>
      <c r="CA33" s="76"/>
      <c r="CB33" s="76">
        <v>0</v>
      </c>
      <c r="CC33" s="76"/>
      <c r="CD33" s="76">
        <v>0</v>
      </c>
      <c r="CE33" s="76">
        <v>0</v>
      </c>
      <c r="CF33" s="76">
        <v>0</v>
      </c>
      <c r="CG33" s="76">
        <v>0</v>
      </c>
    </row>
    <row r="34" spans="1:85" ht="18.75" customHeight="1" x14ac:dyDescent="0.2">
      <c r="A34" s="48">
        <v>37</v>
      </c>
      <c r="B34" s="110" t="s">
        <v>332</v>
      </c>
      <c r="C34" s="49" t="s">
        <v>150</v>
      </c>
      <c r="D34" s="49" t="s">
        <v>64</v>
      </c>
      <c r="E34" s="13">
        <v>89</v>
      </c>
      <c r="F34" s="14">
        <f>MIN(Table4[[#This Row],[Gosford]:[Westmead]])</f>
        <v>83.168316831683185</v>
      </c>
      <c r="G34" s="14">
        <f>MAX(Table4[[#This Row],[Gosford]:[Westmead]])</f>
        <v>97.61904761904762</v>
      </c>
      <c r="H34" s="86">
        <v>92.896174863388012</v>
      </c>
      <c r="I34" s="87">
        <v>91.489361702127638</v>
      </c>
      <c r="J34" s="86">
        <v>86.746987951807213</v>
      </c>
      <c r="K34" s="85">
        <v>90.860215053763397</v>
      </c>
      <c r="L34" s="85">
        <v>96.491228070175438</v>
      </c>
      <c r="M34" s="85">
        <v>92.857142857142847</v>
      </c>
      <c r="N34" s="87">
        <v>94.029850746268622</v>
      </c>
      <c r="O34" s="86"/>
      <c r="P34" s="85">
        <v>91.245791245791196</v>
      </c>
      <c r="Q34" s="87">
        <v>96.221662468513841</v>
      </c>
      <c r="R34" s="86">
        <v>87.193460490463167</v>
      </c>
      <c r="S34" s="87">
        <v>93.779904306220089</v>
      </c>
      <c r="T34" s="88">
        <v>93.333333333333329</v>
      </c>
      <c r="U34" s="88">
        <v>83.437499999999929</v>
      </c>
      <c r="V34" s="86">
        <v>94.871794871794876</v>
      </c>
      <c r="W34" s="85">
        <v>97.61904761904762</v>
      </c>
      <c r="X34" s="87">
        <v>87.684729064039416</v>
      </c>
      <c r="Y34" s="86">
        <v>89.473684210526315</v>
      </c>
      <c r="Z34" s="87">
        <v>85.245901639344339</v>
      </c>
      <c r="AA34" s="88">
        <v>93.565437453366911</v>
      </c>
      <c r="AB34" s="86">
        <v>87.455197132616547</v>
      </c>
      <c r="AC34" s="85">
        <v>91.964285714285694</v>
      </c>
      <c r="AD34" s="85">
        <v>83.392226148409804</v>
      </c>
      <c r="AE34" s="87">
        <v>91.071428571428584</v>
      </c>
      <c r="AF34" s="86">
        <v>85.430463576158971</v>
      </c>
      <c r="AG34" s="85">
        <v>92.333333333333286</v>
      </c>
      <c r="AH34" s="87">
        <v>86.167146974063471</v>
      </c>
      <c r="AI34" s="86">
        <v>91.176470588235304</v>
      </c>
      <c r="AJ34" s="85">
        <v>90</v>
      </c>
      <c r="AK34" s="87">
        <v>88.709677419354833</v>
      </c>
      <c r="AL34" s="88">
        <v>87.373737373737413</v>
      </c>
      <c r="AM34" s="86">
        <v>89.036544850498331</v>
      </c>
      <c r="AN34" s="87">
        <v>90.625</v>
      </c>
      <c r="AO34" s="88">
        <v>87.452471482889706</v>
      </c>
      <c r="AP34" s="86">
        <v>90.322580645161281</v>
      </c>
      <c r="AQ34" s="85">
        <v>89.830508474576263</v>
      </c>
      <c r="AR34" s="87">
        <v>89.7526501766785</v>
      </c>
      <c r="AS34" s="86">
        <v>91.139240506329145</v>
      </c>
      <c r="AT34" s="87">
        <v>83.168316831683185</v>
      </c>
      <c r="AU34" s="76">
        <v>1</v>
      </c>
      <c r="AV34" s="76">
        <v>0</v>
      </c>
      <c r="AW34" s="76">
        <v>0</v>
      </c>
      <c r="AX34" s="76">
        <v>0</v>
      </c>
      <c r="AY34" s="76">
        <v>0</v>
      </c>
      <c r="AZ34" s="76">
        <v>0</v>
      </c>
      <c r="BA34" s="76">
        <v>1</v>
      </c>
      <c r="BB34" s="76"/>
      <c r="BC34" s="76">
        <v>0</v>
      </c>
      <c r="BD34" s="76">
        <v>1</v>
      </c>
      <c r="BE34" s="76">
        <v>0</v>
      </c>
      <c r="BF34" s="76">
        <v>1</v>
      </c>
      <c r="BG34" s="76">
        <v>0</v>
      </c>
      <c r="BH34" s="76">
        <v>-1</v>
      </c>
      <c r="BI34" s="76">
        <v>0</v>
      </c>
      <c r="BJ34" s="76">
        <v>1</v>
      </c>
      <c r="BK34" s="76">
        <v>0</v>
      </c>
      <c r="BL34" s="76">
        <v>0</v>
      </c>
      <c r="BM34" s="76">
        <v>0</v>
      </c>
      <c r="BN34" s="76">
        <v>1</v>
      </c>
      <c r="BO34" s="76">
        <v>0</v>
      </c>
      <c r="BP34" s="76">
        <v>0</v>
      </c>
      <c r="BQ34" s="76">
        <v>0</v>
      </c>
      <c r="BR34" s="76">
        <v>0</v>
      </c>
      <c r="BS34" s="76">
        <v>0</v>
      </c>
      <c r="BT34" s="76">
        <v>0</v>
      </c>
      <c r="BU34" s="76">
        <v>0</v>
      </c>
      <c r="BV34" s="76">
        <v>0</v>
      </c>
      <c r="BW34" s="76">
        <v>0</v>
      </c>
      <c r="BX34" s="76">
        <v>0</v>
      </c>
      <c r="BY34" s="76">
        <v>0</v>
      </c>
      <c r="BZ34" s="76">
        <v>0</v>
      </c>
      <c r="CA34" s="76">
        <v>0</v>
      </c>
      <c r="CB34" s="76">
        <v>0</v>
      </c>
      <c r="CC34" s="76">
        <v>0</v>
      </c>
      <c r="CD34" s="76">
        <v>0</v>
      </c>
      <c r="CE34" s="76">
        <v>0</v>
      </c>
      <c r="CF34" s="76">
        <v>0</v>
      </c>
      <c r="CG34" s="76">
        <v>0</v>
      </c>
    </row>
    <row r="35" spans="1:85" ht="18.75" customHeight="1" x14ac:dyDescent="0.2">
      <c r="A35" s="48">
        <v>38</v>
      </c>
      <c r="B35" s="110" t="s">
        <v>343</v>
      </c>
      <c r="C35" s="49" t="s">
        <v>151</v>
      </c>
      <c r="D35" s="49" t="s">
        <v>68</v>
      </c>
      <c r="E35" s="13">
        <v>68</v>
      </c>
      <c r="F35" s="14">
        <f>MIN(Table4[[#This Row],[Gosford]:[Westmead]])</f>
        <v>54.54545454545454</v>
      </c>
      <c r="G35" s="14">
        <f>MAX(Table4[[#This Row],[Gosford]:[Westmead]])</f>
        <v>78.124999999999986</v>
      </c>
      <c r="H35" s="86">
        <v>73.049645390070992</v>
      </c>
      <c r="I35" s="87">
        <v>67.272727272727266</v>
      </c>
      <c r="J35" s="86">
        <v>71.428571428571416</v>
      </c>
      <c r="K35" s="85">
        <v>69.294605809128555</v>
      </c>
      <c r="L35" s="85">
        <v>76.19047619047619</v>
      </c>
      <c r="M35" s="85">
        <v>69.767441860465084</v>
      </c>
      <c r="N35" s="87">
        <v>77.272727272727224</v>
      </c>
      <c r="O35" s="86"/>
      <c r="P35" s="85">
        <v>69.999999999999943</v>
      </c>
      <c r="Q35" s="87">
        <v>71.380471380471391</v>
      </c>
      <c r="R35" s="86">
        <v>68.650793650793645</v>
      </c>
      <c r="S35" s="87">
        <v>68.954248366012962</v>
      </c>
      <c r="T35" s="88"/>
      <c r="U35" s="88">
        <v>65.151515151515213</v>
      </c>
      <c r="V35" s="86">
        <v>78.124999999999986</v>
      </c>
      <c r="W35" s="85">
        <v>70.3125</v>
      </c>
      <c r="X35" s="87">
        <v>54.54545454545454</v>
      </c>
      <c r="Y35" s="86"/>
      <c r="Z35" s="87">
        <v>59.715639810426602</v>
      </c>
      <c r="AA35" s="88">
        <v>75.996272027855639</v>
      </c>
      <c r="AB35" s="86">
        <v>69.518716577540076</v>
      </c>
      <c r="AC35" s="85">
        <v>58.461538461538446</v>
      </c>
      <c r="AD35" s="85">
        <v>62.926829268292707</v>
      </c>
      <c r="AE35" s="87">
        <v>59.740259740259759</v>
      </c>
      <c r="AF35" s="86">
        <v>65.322580645161324</v>
      </c>
      <c r="AG35" s="85">
        <v>71.428571428571431</v>
      </c>
      <c r="AH35" s="87">
        <v>71.691176470588317</v>
      </c>
      <c r="AI35" s="86"/>
      <c r="AJ35" s="85"/>
      <c r="AK35" s="87">
        <v>62.222222222222221</v>
      </c>
      <c r="AL35" s="88">
        <v>68.333333333333314</v>
      </c>
      <c r="AM35" s="86">
        <v>62.946428571428569</v>
      </c>
      <c r="AN35" s="87"/>
      <c r="AO35" s="88">
        <v>69.189189189189165</v>
      </c>
      <c r="AP35" s="86">
        <v>69.491525423728831</v>
      </c>
      <c r="AQ35" s="85">
        <v>73.118279569892479</v>
      </c>
      <c r="AR35" s="87">
        <v>69.432314410480416</v>
      </c>
      <c r="AS35" s="86">
        <v>70.992366412213741</v>
      </c>
      <c r="AT35" s="87">
        <v>63.084112149532658</v>
      </c>
      <c r="AU35" s="76">
        <v>0</v>
      </c>
      <c r="AV35" s="76">
        <v>0</v>
      </c>
      <c r="AW35" s="76">
        <v>0</v>
      </c>
      <c r="AX35" s="76">
        <v>0</v>
      </c>
      <c r="AY35" s="76">
        <v>0</v>
      </c>
      <c r="AZ35" s="76">
        <v>0</v>
      </c>
      <c r="BA35" s="76">
        <v>1</v>
      </c>
      <c r="BB35" s="76"/>
      <c r="BC35" s="76">
        <v>0</v>
      </c>
      <c r="BD35" s="76">
        <v>0</v>
      </c>
      <c r="BE35" s="76">
        <v>0</v>
      </c>
      <c r="BF35" s="76">
        <v>0</v>
      </c>
      <c r="BG35" s="76"/>
      <c r="BH35" s="76">
        <v>0</v>
      </c>
      <c r="BI35" s="76">
        <v>0</v>
      </c>
      <c r="BJ35" s="76">
        <v>0</v>
      </c>
      <c r="BK35" s="76">
        <v>-1</v>
      </c>
      <c r="BL35" s="76"/>
      <c r="BM35" s="76">
        <v>-1</v>
      </c>
      <c r="BN35" s="76">
        <v>0</v>
      </c>
      <c r="BO35" s="76">
        <v>0</v>
      </c>
      <c r="BP35" s="76">
        <v>0</v>
      </c>
      <c r="BQ35" s="76">
        <v>0</v>
      </c>
      <c r="BR35" s="76">
        <v>0</v>
      </c>
      <c r="BS35" s="76">
        <v>0</v>
      </c>
      <c r="BT35" s="76">
        <v>0</v>
      </c>
      <c r="BU35" s="76">
        <v>0</v>
      </c>
      <c r="BV35" s="76"/>
      <c r="BW35" s="76"/>
      <c r="BX35" s="76">
        <v>0</v>
      </c>
      <c r="BY35" s="76">
        <v>0</v>
      </c>
      <c r="BZ35" s="76">
        <v>0</v>
      </c>
      <c r="CA35" s="76"/>
      <c r="CB35" s="76">
        <v>0</v>
      </c>
      <c r="CC35" s="76">
        <v>0</v>
      </c>
      <c r="CD35" s="76">
        <v>0</v>
      </c>
      <c r="CE35" s="76">
        <v>0</v>
      </c>
      <c r="CF35" s="76">
        <v>0</v>
      </c>
      <c r="CG35" s="76">
        <v>0</v>
      </c>
    </row>
    <row r="36" spans="1:85" ht="18.75" customHeight="1" x14ac:dyDescent="0.2">
      <c r="A36" s="48">
        <v>39</v>
      </c>
      <c r="B36" s="110" t="s">
        <v>340</v>
      </c>
      <c r="C36" s="49" t="s">
        <v>152</v>
      </c>
      <c r="D36" s="49" t="s">
        <v>63</v>
      </c>
      <c r="E36" s="13">
        <v>96</v>
      </c>
      <c r="F36" s="14">
        <f>MIN(Table4[[#This Row],[Gosford]:[Westmead]])</f>
        <v>92.592592592592609</v>
      </c>
      <c r="G36" s="14">
        <f>MAX(Table4[[#This Row],[Gosford]:[Westmead]])</f>
        <v>100</v>
      </c>
      <c r="H36" s="86">
        <v>97.08737864077672</v>
      </c>
      <c r="I36" s="87">
        <v>97.740112994350284</v>
      </c>
      <c r="J36" s="86">
        <v>97.391304347826079</v>
      </c>
      <c r="K36" s="85">
        <v>99.107142857142861</v>
      </c>
      <c r="L36" s="85">
        <v>100</v>
      </c>
      <c r="M36" s="85">
        <v>98.136645962732914</v>
      </c>
      <c r="N36" s="87">
        <v>98.51301115241634</v>
      </c>
      <c r="O36" s="86">
        <v>94.117647058823522</v>
      </c>
      <c r="P36" s="85">
        <v>96.296296296296305</v>
      </c>
      <c r="Q36" s="87">
        <v>98.292220113851968</v>
      </c>
      <c r="R36" s="86">
        <v>96.353166986564275</v>
      </c>
      <c r="S36" s="87">
        <v>97.1098265895954</v>
      </c>
      <c r="T36" s="88">
        <v>97.368421052631575</v>
      </c>
      <c r="U36" s="88">
        <v>95.218295218295239</v>
      </c>
      <c r="V36" s="86">
        <v>100</v>
      </c>
      <c r="W36" s="85">
        <v>98.571428571428569</v>
      </c>
      <c r="X36" s="87">
        <v>94.77124183006535</v>
      </c>
      <c r="Y36" s="86">
        <v>100</v>
      </c>
      <c r="Z36" s="87">
        <v>94.55645161290326</v>
      </c>
      <c r="AA36" s="88">
        <v>98.477848692819194</v>
      </c>
      <c r="AB36" s="86">
        <v>95.973154362416153</v>
      </c>
      <c r="AC36" s="85">
        <v>93.478260869565219</v>
      </c>
      <c r="AD36" s="85">
        <v>96.420047732696872</v>
      </c>
      <c r="AE36" s="87">
        <v>97.484276729559753</v>
      </c>
      <c r="AF36" s="86">
        <v>96.190476190476204</v>
      </c>
      <c r="AG36" s="85">
        <v>97.831325301204799</v>
      </c>
      <c r="AH36" s="87">
        <v>93.636363636363626</v>
      </c>
      <c r="AI36" s="86">
        <v>95.348837209302317</v>
      </c>
      <c r="AJ36" s="85">
        <v>98.245614035087712</v>
      </c>
      <c r="AK36" s="87">
        <v>98.91304347826086</v>
      </c>
      <c r="AL36" s="88">
        <v>95.639534883720955</v>
      </c>
      <c r="AM36" s="86">
        <v>93.56435643564356</v>
      </c>
      <c r="AN36" s="87">
        <v>92.592592592592609</v>
      </c>
      <c r="AO36" s="88">
        <v>96.261682242990659</v>
      </c>
      <c r="AP36" s="86">
        <v>97.810218978102199</v>
      </c>
      <c r="AQ36" s="85">
        <v>98.734177215189874</v>
      </c>
      <c r="AR36" s="87">
        <v>95.555555555555557</v>
      </c>
      <c r="AS36" s="86">
        <v>96.601941747572823</v>
      </c>
      <c r="AT36" s="87">
        <v>94.630872483221438</v>
      </c>
      <c r="AU36" s="76">
        <v>0</v>
      </c>
      <c r="AV36" s="76">
        <v>0</v>
      </c>
      <c r="AW36" s="76">
        <v>0</v>
      </c>
      <c r="AX36" s="76">
        <v>1</v>
      </c>
      <c r="AY36" s="76">
        <v>1</v>
      </c>
      <c r="AZ36" s="76">
        <v>0</v>
      </c>
      <c r="BA36" s="76">
        <v>0</v>
      </c>
      <c r="BB36" s="76">
        <v>0</v>
      </c>
      <c r="BC36" s="76">
        <v>0</v>
      </c>
      <c r="BD36" s="76">
        <v>1</v>
      </c>
      <c r="BE36" s="76">
        <v>0</v>
      </c>
      <c r="BF36" s="76">
        <v>0</v>
      </c>
      <c r="BG36" s="76">
        <v>0</v>
      </c>
      <c r="BH36" s="76">
        <v>0</v>
      </c>
      <c r="BI36" s="76">
        <v>1</v>
      </c>
      <c r="BJ36" s="76">
        <v>0</v>
      </c>
      <c r="BK36" s="76">
        <v>0</v>
      </c>
      <c r="BL36" s="76">
        <v>1</v>
      </c>
      <c r="BM36" s="76">
        <v>0</v>
      </c>
      <c r="BN36" s="76">
        <v>0</v>
      </c>
      <c r="BO36" s="76">
        <v>0</v>
      </c>
      <c r="BP36" s="76">
        <v>0</v>
      </c>
      <c r="BQ36" s="76">
        <v>0</v>
      </c>
      <c r="BR36" s="76">
        <v>0</v>
      </c>
      <c r="BS36" s="76">
        <v>0</v>
      </c>
      <c r="BT36" s="76">
        <v>0</v>
      </c>
      <c r="BU36" s="76">
        <v>0</v>
      </c>
      <c r="BV36" s="76">
        <v>0</v>
      </c>
      <c r="BW36" s="76">
        <v>0</v>
      </c>
      <c r="BX36" s="76">
        <v>0</v>
      </c>
      <c r="BY36" s="76">
        <v>0</v>
      </c>
      <c r="BZ36" s="76">
        <v>0</v>
      </c>
      <c r="CA36" s="76">
        <v>0</v>
      </c>
      <c r="CB36" s="76">
        <v>0</v>
      </c>
      <c r="CC36" s="76">
        <v>0</v>
      </c>
      <c r="CD36" s="76">
        <v>0</v>
      </c>
      <c r="CE36" s="76">
        <v>0</v>
      </c>
      <c r="CF36" s="76">
        <v>0</v>
      </c>
      <c r="CG36" s="76">
        <v>0</v>
      </c>
    </row>
    <row r="37" spans="1:85" ht="18.75" customHeight="1" x14ac:dyDescent="0.2">
      <c r="A37" s="48">
        <v>40</v>
      </c>
      <c r="B37" s="110" t="s">
        <v>340</v>
      </c>
      <c r="C37" s="49" t="s">
        <v>153</v>
      </c>
      <c r="D37" s="49" t="s">
        <v>67</v>
      </c>
      <c r="E37" s="13">
        <v>94</v>
      </c>
      <c r="F37" s="14">
        <f>MIN(Table4[[#This Row],[Gosford]:[Westmead]])</f>
        <v>79.487179487179475</v>
      </c>
      <c r="G37" s="14">
        <f>MAX(Table4[[#This Row],[Gosford]:[Westmead]])</f>
        <v>98.349056603773576</v>
      </c>
      <c r="H37" s="86">
        <v>94.685039370078769</v>
      </c>
      <c r="I37" s="87">
        <v>85.63218390804596</v>
      </c>
      <c r="J37" s="86">
        <v>94.642857142857139</v>
      </c>
      <c r="K37" s="85">
        <v>97.106690777576844</v>
      </c>
      <c r="L37" s="85">
        <v>97.142857142857139</v>
      </c>
      <c r="M37" s="85">
        <v>95.625</v>
      </c>
      <c r="N37" s="87">
        <v>96.226415094339615</v>
      </c>
      <c r="O37" s="86">
        <v>91.17647058823529</v>
      </c>
      <c r="P37" s="85">
        <v>92.7860696517413</v>
      </c>
      <c r="Q37" s="87">
        <v>93.28214971209205</v>
      </c>
      <c r="R37" s="86">
        <v>94.563106796116443</v>
      </c>
      <c r="S37" s="87">
        <v>93.798449612403132</v>
      </c>
      <c r="T37" s="88">
        <v>79.487179487179475</v>
      </c>
      <c r="U37" s="88">
        <v>94.692144373673059</v>
      </c>
      <c r="V37" s="86">
        <v>94.444444444444457</v>
      </c>
      <c r="W37" s="85">
        <v>95.238095238095227</v>
      </c>
      <c r="X37" s="87">
        <v>89.3333333333333</v>
      </c>
      <c r="Y37" s="86">
        <v>92.452830188679243</v>
      </c>
      <c r="Z37" s="87">
        <v>88.866396761133672</v>
      </c>
      <c r="AA37" s="88">
        <v>93.682652493995747</v>
      </c>
      <c r="AB37" s="86">
        <v>95.022624434389172</v>
      </c>
      <c r="AC37" s="85">
        <v>92.700729927007288</v>
      </c>
      <c r="AD37" s="85">
        <v>94.216867469879475</v>
      </c>
      <c r="AE37" s="87">
        <v>91.666666666666671</v>
      </c>
      <c r="AF37" s="86">
        <v>91.866028708133982</v>
      </c>
      <c r="AG37" s="85">
        <v>96.618357487922694</v>
      </c>
      <c r="AH37" s="87">
        <v>92.643678160919535</v>
      </c>
      <c r="AI37" s="86">
        <v>97.674418604651152</v>
      </c>
      <c r="AJ37" s="85">
        <v>89.285714285714292</v>
      </c>
      <c r="AK37" s="87">
        <v>92.307692307692307</v>
      </c>
      <c r="AL37" s="88">
        <v>97.058823529411782</v>
      </c>
      <c r="AM37" s="86">
        <v>91.293532338308452</v>
      </c>
      <c r="AN37" s="87">
        <v>94.444444444444443</v>
      </c>
      <c r="AO37" s="88">
        <v>98.349056603773576</v>
      </c>
      <c r="AP37" s="86">
        <v>95.555555555555543</v>
      </c>
      <c r="AQ37" s="85">
        <v>95.36423841059603</v>
      </c>
      <c r="AR37" s="87">
        <v>91.549295774647888</v>
      </c>
      <c r="AS37" s="86">
        <v>95.620437956204398</v>
      </c>
      <c r="AT37" s="87">
        <v>93.243243243243199</v>
      </c>
      <c r="AU37" s="76">
        <v>0</v>
      </c>
      <c r="AV37" s="76">
        <v>-1</v>
      </c>
      <c r="AW37" s="76">
        <v>0</v>
      </c>
      <c r="AX37" s="76">
        <v>1</v>
      </c>
      <c r="AY37" s="76">
        <v>0</v>
      </c>
      <c r="AZ37" s="76">
        <v>0</v>
      </c>
      <c r="BA37" s="76">
        <v>0</v>
      </c>
      <c r="BB37" s="76">
        <v>0</v>
      </c>
      <c r="BC37" s="76">
        <v>0</v>
      </c>
      <c r="BD37" s="76">
        <v>0</v>
      </c>
      <c r="BE37" s="76">
        <v>0</v>
      </c>
      <c r="BF37" s="76">
        <v>0</v>
      </c>
      <c r="BG37" s="76">
        <v>-1</v>
      </c>
      <c r="BH37" s="76">
        <v>0</v>
      </c>
      <c r="BI37" s="76">
        <v>0</v>
      </c>
      <c r="BJ37" s="76">
        <v>0</v>
      </c>
      <c r="BK37" s="76">
        <v>-1</v>
      </c>
      <c r="BL37" s="76">
        <v>0</v>
      </c>
      <c r="BM37" s="76">
        <v>-1</v>
      </c>
      <c r="BN37" s="76">
        <v>0</v>
      </c>
      <c r="BO37" s="76">
        <v>0</v>
      </c>
      <c r="BP37" s="76">
        <v>0</v>
      </c>
      <c r="BQ37" s="76">
        <v>0</v>
      </c>
      <c r="BR37" s="76">
        <v>0</v>
      </c>
      <c r="BS37" s="76">
        <v>0</v>
      </c>
      <c r="BT37" s="76">
        <v>0</v>
      </c>
      <c r="BU37" s="76">
        <v>0</v>
      </c>
      <c r="BV37" s="76">
        <v>0</v>
      </c>
      <c r="BW37" s="76">
        <v>0</v>
      </c>
      <c r="BX37" s="76">
        <v>0</v>
      </c>
      <c r="BY37" s="76">
        <v>0</v>
      </c>
      <c r="BZ37" s="76">
        <v>0</v>
      </c>
      <c r="CA37" s="76">
        <v>0</v>
      </c>
      <c r="CB37" s="76">
        <v>1</v>
      </c>
      <c r="CC37" s="76">
        <v>0</v>
      </c>
      <c r="CD37" s="76">
        <v>0</v>
      </c>
      <c r="CE37" s="76">
        <v>0</v>
      </c>
      <c r="CF37" s="76">
        <v>0</v>
      </c>
      <c r="CG37" s="76">
        <v>0</v>
      </c>
    </row>
    <row r="38" spans="1:85" ht="18.75" customHeight="1" x14ac:dyDescent="0.2">
      <c r="A38" s="48">
        <v>41</v>
      </c>
      <c r="B38" s="110" t="s">
        <v>340</v>
      </c>
      <c r="C38" s="49" t="s">
        <v>154</v>
      </c>
      <c r="D38" s="49" t="s">
        <v>67</v>
      </c>
      <c r="E38" s="13">
        <v>93</v>
      </c>
      <c r="F38" s="14">
        <f>MIN(Table4[[#This Row],[Gosford]:[Westmead]])</f>
        <v>74.358974358974365</v>
      </c>
      <c r="G38" s="14">
        <f>MAX(Table4[[#This Row],[Gosford]:[Westmead]])</f>
        <v>97.727272727272734</v>
      </c>
      <c r="H38" s="86">
        <v>92.941176470588289</v>
      </c>
      <c r="I38" s="87">
        <v>87.931034482758605</v>
      </c>
      <c r="J38" s="86">
        <v>91.964285714285694</v>
      </c>
      <c r="K38" s="85">
        <v>96.762589928057537</v>
      </c>
      <c r="L38" s="85">
        <v>94.285714285714278</v>
      </c>
      <c r="M38" s="85">
        <v>89.808917197452203</v>
      </c>
      <c r="N38" s="87">
        <v>94.007490636704091</v>
      </c>
      <c r="O38" s="86">
        <v>82.352941176470594</v>
      </c>
      <c r="P38" s="85">
        <v>90.750000000000014</v>
      </c>
      <c r="Q38" s="87">
        <v>92.761904761904688</v>
      </c>
      <c r="R38" s="86">
        <v>93.846153846153797</v>
      </c>
      <c r="S38" s="87">
        <v>91.844660194174779</v>
      </c>
      <c r="T38" s="88">
        <v>74.358974358974365</v>
      </c>
      <c r="U38" s="88">
        <v>94.105263157894754</v>
      </c>
      <c r="V38" s="86">
        <v>87.037037037037038</v>
      </c>
      <c r="W38" s="85">
        <v>94.258373205741592</v>
      </c>
      <c r="X38" s="87">
        <v>86.092715231788048</v>
      </c>
      <c r="Y38" s="86">
        <v>90.566037735849065</v>
      </c>
      <c r="Z38" s="87">
        <v>88.640973630831709</v>
      </c>
      <c r="AA38" s="88">
        <v>92.288190905829879</v>
      </c>
      <c r="AB38" s="86">
        <v>93.650793650793716</v>
      </c>
      <c r="AC38" s="85">
        <v>93.382352941176464</v>
      </c>
      <c r="AD38" s="85">
        <v>93.50961538461533</v>
      </c>
      <c r="AE38" s="87">
        <v>85.806451612903246</v>
      </c>
      <c r="AF38" s="86">
        <v>94.258373205741634</v>
      </c>
      <c r="AG38" s="85">
        <v>97.087378640776677</v>
      </c>
      <c r="AH38" s="87">
        <v>92.626728110599061</v>
      </c>
      <c r="AI38" s="86">
        <v>97.727272727272734</v>
      </c>
      <c r="AJ38" s="85">
        <v>89.473684210526315</v>
      </c>
      <c r="AK38" s="87">
        <v>89.999999999999986</v>
      </c>
      <c r="AL38" s="88">
        <v>95.601173020527881</v>
      </c>
      <c r="AM38" s="86">
        <v>89.330024813895776</v>
      </c>
      <c r="AN38" s="87">
        <v>88.679245283018886</v>
      </c>
      <c r="AO38" s="88">
        <v>96.713615023474162</v>
      </c>
      <c r="AP38" s="86">
        <v>95.62043795620437</v>
      </c>
      <c r="AQ38" s="85">
        <v>95.36423841059603</v>
      </c>
      <c r="AR38" s="87">
        <v>89.944134078212286</v>
      </c>
      <c r="AS38" s="86">
        <v>95.620437956204398</v>
      </c>
      <c r="AT38" s="87">
        <v>93.918918918918877</v>
      </c>
      <c r="AU38" s="76">
        <v>0</v>
      </c>
      <c r="AV38" s="76">
        <v>-1</v>
      </c>
      <c r="AW38" s="76">
        <v>0</v>
      </c>
      <c r="AX38" s="76">
        <v>1</v>
      </c>
      <c r="AY38" s="76">
        <v>0</v>
      </c>
      <c r="AZ38" s="76">
        <v>0</v>
      </c>
      <c r="BA38" s="76">
        <v>0</v>
      </c>
      <c r="BB38" s="76">
        <v>0</v>
      </c>
      <c r="BC38" s="76">
        <v>0</v>
      </c>
      <c r="BD38" s="76">
        <v>0</v>
      </c>
      <c r="BE38" s="76">
        <v>0</v>
      </c>
      <c r="BF38" s="76">
        <v>0</v>
      </c>
      <c r="BG38" s="76">
        <v>-1</v>
      </c>
      <c r="BH38" s="76">
        <v>0</v>
      </c>
      <c r="BI38" s="76">
        <v>0</v>
      </c>
      <c r="BJ38" s="76">
        <v>0</v>
      </c>
      <c r="BK38" s="76">
        <v>-1</v>
      </c>
      <c r="BL38" s="76">
        <v>0</v>
      </c>
      <c r="BM38" s="76">
        <v>-1</v>
      </c>
      <c r="BN38" s="76">
        <v>0</v>
      </c>
      <c r="BO38" s="76">
        <v>0</v>
      </c>
      <c r="BP38" s="76">
        <v>0</v>
      </c>
      <c r="BQ38" s="76">
        <v>0</v>
      </c>
      <c r="BR38" s="76">
        <v>-1</v>
      </c>
      <c r="BS38" s="76">
        <v>0</v>
      </c>
      <c r="BT38" s="76">
        <v>1</v>
      </c>
      <c r="BU38" s="76">
        <v>0</v>
      </c>
      <c r="BV38" s="76">
        <v>0</v>
      </c>
      <c r="BW38" s="76">
        <v>0</v>
      </c>
      <c r="BX38" s="76">
        <v>0</v>
      </c>
      <c r="BY38" s="76">
        <v>0</v>
      </c>
      <c r="BZ38" s="76">
        <v>-1</v>
      </c>
      <c r="CA38" s="76">
        <v>0</v>
      </c>
      <c r="CB38" s="76">
        <v>1</v>
      </c>
      <c r="CC38" s="76">
        <v>0</v>
      </c>
      <c r="CD38" s="76">
        <v>0</v>
      </c>
      <c r="CE38" s="76">
        <v>0</v>
      </c>
      <c r="CF38" s="76">
        <v>0</v>
      </c>
      <c r="CG38" s="76">
        <v>0</v>
      </c>
    </row>
    <row r="39" spans="1:85" ht="18.75" customHeight="1" x14ac:dyDescent="0.2">
      <c r="A39" s="48">
        <v>42</v>
      </c>
      <c r="B39" s="110" t="s">
        <v>340</v>
      </c>
      <c r="C39" s="50" t="s">
        <v>249</v>
      </c>
      <c r="D39" s="49" t="s">
        <v>155</v>
      </c>
      <c r="E39" s="13">
        <v>98</v>
      </c>
      <c r="F39" s="14">
        <f>MIN(Table4[[#This Row],[Gosford]:[Westmead]])</f>
        <v>94.230769230769226</v>
      </c>
      <c r="G39" s="14">
        <f>MAX(Table4[[#This Row],[Gosford]:[Westmead]])</f>
        <v>100</v>
      </c>
      <c r="H39" s="86">
        <v>98.790322580645167</v>
      </c>
      <c r="I39" s="87">
        <v>98.82352941176471</v>
      </c>
      <c r="J39" s="86">
        <v>98.165137614678898</v>
      </c>
      <c r="K39" s="85">
        <v>98.892988929889299</v>
      </c>
      <c r="L39" s="85">
        <v>100</v>
      </c>
      <c r="M39" s="85">
        <v>98.709677419354833</v>
      </c>
      <c r="N39" s="87">
        <v>98.490566037735846</v>
      </c>
      <c r="O39" s="86">
        <v>96.969696969696955</v>
      </c>
      <c r="P39" s="85">
        <v>98.465473145780052</v>
      </c>
      <c r="Q39" s="87">
        <v>99.608610567514674</v>
      </c>
      <c r="R39" s="86">
        <v>97.445972495088384</v>
      </c>
      <c r="S39" s="87">
        <v>98.434442270058724</v>
      </c>
      <c r="T39" s="88">
        <v>97.435897435897431</v>
      </c>
      <c r="U39" s="88">
        <v>98.286937901498931</v>
      </c>
      <c r="V39" s="86">
        <v>96.078431372549019</v>
      </c>
      <c r="W39" s="85">
        <v>97.461928934010146</v>
      </c>
      <c r="X39" s="87">
        <v>98.596491228070164</v>
      </c>
      <c r="Y39" s="86">
        <v>94.230769230769226</v>
      </c>
      <c r="Z39" s="87">
        <v>97.722567287784685</v>
      </c>
      <c r="AA39" s="88">
        <v>99.375134098299938</v>
      </c>
      <c r="AB39" s="86">
        <v>97.624703087886004</v>
      </c>
      <c r="AC39" s="85">
        <v>99.248120300751879</v>
      </c>
      <c r="AD39" s="85">
        <v>98.746867167919788</v>
      </c>
      <c r="AE39" s="87">
        <v>98.675496688741731</v>
      </c>
      <c r="AF39" s="86">
        <v>97.959183673469383</v>
      </c>
      <c r="AG39" s="85">
        <v>98.258706467661682</v>
      </c>
      <c r="AH39" s="87">
        <v>97.794117647058826</v>
      </c>
      <c r="AI39" s="86">
        <v>97.674418604651152</v>
      </c>
      <c r="AJ39" s="85">
        <v>100</v>
      </c>
      <c r="AK39" s="87">
        <v>100</v>
      </c>
      <c r="AL39" s="88">
        <v>98.791540785498498</v>
      </c>
      <c r="AM39" s="86">
        <v>96.134020618556704</v>
      </c>
      <c r="AN39" s="87">
        <v>98.113207547169807</v>
      </c>
      <c r="AO39" s="88">
        <v>98.280098280098287</v>
      </c>
      <c r="AP39" s="86">
        <v>97.744360902255636</v>
      </c>
      <c r="AQ39" s="85">
        <v>98.65771812080537</v>
      </c>
      <c r="AR39" s="87">
        <v>98.554913294797686</v>
      </c>
      <c r="AS39" s="86">
        <v>98.974358974358992</v>
      </c>
      <c r="AT39" s="87">
        <v>97.911832946635727</v>
      </c>
      <c r="AU39" s="76">
        <v>0</v>
      </c>
      <c r="AV39" s="76">
        <v>0</v>
      </c>
      <c r="AW39" s="76">
        <v>0</v>
      </c>
      <c r="AX39" s="76">
        <v>0</v>
      </c>
      <c r="AY39" s="76">
        <v>0</v>
      </c>
      <c r="AZ39" s="76">
        <v>0</v>
      </c>
      <c r="BA39" s="76">
        <v>0</v>
      </c>
      <c r="BB39" s="76">
        <v>0</v>
      </c>
      <c r="BC39" s="76">
        <v>0</v>
      </c>
      <c r="BD39" s="76">
        <v>0</v>
      </c>
      <c r="BE39" s="76">
        <v>0</v>
      </c>
      <c r="BF39" s="76">
        <v>0</v>
      </c>
      <c r="BG39" s="76">
        <v>0</v>
      </c>
      <c r="BH39" s="76">
        <v>0</v>
      </c>
      <c r="BI39" s="76">
        <v>0</v>
      </c>
      <c r="BJ39" s="76">
        <v>0</v>
      </c>
      <c r="BK39" s="76">
        <v>0</v>
      </c>
      <c r="BL39" s="76">
        <v>0</v>
      </c>
      <c r="BM39" s="76">
        <v>0</v>
      </c>
      <c r="BN39" s="76">
        <v>0</v>
      </c>
      <c r="BO39" s="76">
        <v>0</v>
      </c>
      <c r="BP39" s="76">
        <v>0</v>
      </c>
      <c r="BQ39" s="76">
        <v>0</v>
      </c>
      <c r="BR39" s="76">
        <v>0</v>
      </c>
      <c r="BS39" s="76">
        <v>0</v>
      </c>
      <c r="BT39" s="76">
        <v>0</v>
      </c>
      <c r="BU39" s="76">
        <v>0</v>
      </c>
      <c r="BV39" s="76">
        <v>0</v>
      </c>
      <c r="BW39" s="76">
        <v>0</v>
      </c>
      <c r="BX39" s="76">
        <v>0</v>
      </c>
      <c r="BY39" s="76">
        <v>0</v>
      </c>
      <c r="BZ39" s="76">
        <v>-1</v>
      </c>
      <c r="CA39" s="76">
        <v>0</v>
      </c>
      <c r="CB39" s="76">
        <v>0</v>
      </c>
      <c r="CC39" s="76">
        <v>0</v>
      </c>
      <c r="CD39" s="76">
        <v>0</v>
      </c>
      <c r="CE39" s="76">
        <v>0</v>
      </c>
      <c r="CF39" s="76">
        <v>0</v>
      </c>
      <c r="CG39" s="76">
        <v>0</v>
      </c>
    </row>
    <row r="40" spans="1:85" ht="19.5" customHeight="1" x14ac:dyDescent="0.2">
      <c r="A40" s="48">
        <v>43</v>
      </c>
      <c r="B40" s="110" t="s">
        <v>340</v>
      </c>
      <c r="C40" s="49" t="s">
        <v>156</v>
      </c>
      <c r="D40" s="49" t="s">
        <v>63</v>
      </c>
      <c r="E40" s="13">
        <v>97</v>
      </c>
      <c r="F40" s="14">
        <f>MIN(Table4[[#This Row],[Gosford]:[Westmead]])</f>
        <v>91.566265060240966</v>
      </c>
      <c r="G40" s="14">
        <f>MAX(Table4[[#This Row],[Gosford]:[Westmead]])</f>
        <v>100</v>
      </c>
      <c r="H40" s="86">
        <v>98.4</v>
      </c>
      <c r="I40" s="87">
        <v>97.872340425531917</v>
      </c>
      <c r="J40" s="86"/>
      <c r="K40" s="85">
        <v>97.345132743362839</v>
      </c>
      <c r="L40" s="85"/>
      <c r="M40" s="85">
        <v>97.435897435897431</v>
      </c>
      <c r="N40" s="87">
        <v>97.435897435897445</v>
      </c>
      <c r="O40" s="86"/>
      <c r="P40" s="85">
        <v>97.701149425287369</v>
      </c>
      <c r="Q40" s="87">
        <v>94.85294117647058</v>
      </c>
      <c r="R40" s="86">
        <v>98.924731182795696</v>
      </c>
      <c r="S40" s="87">
        <v>100</v>
      </c>
      <c r="T40" s="88"/>
      <c r="U40" s="88">
        <v>96.666666666666671</v>
      </c>
      <c r="V40" s="86"/>
      <c r="W40" s="85">
        <v>92.156862745098039</v>
      </c>
      <c r="X40" s="87">
        <v>95.238095238095227</v>
      </c>
      <c r="Y40" s="86"/>
      <c r="Z40" s="87">
        <v>96.330275229357781</v>
      </c>
      <c r="AA40" s="88">
        <v>96.732744427607273</v>
      </c>
      <c r="AB40" s="86">
        <v>94.736842105263165</v>
      </c>
      <c r="AC40" s="85">
        <v>95.833333333333343</v>
      </c>
      <c r="AD40" s="85">
        <v>95.121951219512198</v>
      </c>
      <c r="AE40" s="87">
        <v>97.142857142857139</v>
      </c>
      <c r="AF40" s="86">
        <v>91.566265060240966</v>
      </c>
      <c r="AG40" s="85">
        <v>100</v>
      </c>
      <c r="AH40" s="87">
        <v>94.943820224719104</v>
      </c>
      <c r="AI40" s="86"/>
      <c r="AJ40" s="85"/>
      <c r="AK40" s="87"/>
      <c r="AL40" s="88">
        <v>100</v>
      </c>
      <c r="AM40" s="86">
        <v>94.155844155844164</v>
      </c>
      <c r="AN40" s="87"/>
      <c r="AO40" s="88">
        <v>99.285714285714292</v>
      </c>
      <c r="AP40" s="86">
        <v>100</v>
      </c>
      <c r="AQ40" s="85">
        <v>96.491228070175424</v>
      </c>
      <c r="AR40" s="87">
        <v>96.84210526315789</v>
      </c>
      <c r="AS40" s="86">
        <v>98.07692307692308</v>
      </c>
      <c r="AT40" s="87">
        <v>95.488721804511272</v>
      </c>
      <c r="AU40" s="76">
        <v>0</v>
      </c>
      <c r="AV40" s="76">
        <v>0</v>
      </c>
      <c r="AW40" s="76"/>
      <c r="AX40" s="76">
        <v>0</v>
      </c>
      <c r="AY40" s="76"/>
      <c r="AZ40" s="76">
        <v>0</v>
      </c>
      <c r="BA40" s="76">
        <v>0</v>
      </c>
      <c r="BB40" s="76"/>
      <c r="BC40" s="76">
        <v>0</v>
      </c>
      <c r="BD40" s="76">
        <v>0</v>
      </c>
      <c r="BE40" s="76">
        <v>0</v>
      </c>
      <c r="BF40" s="76">
        <v>0</v>
      </c>
      <c r="BG40" s="76"/>
      <c r="BH40" s="76">
        <v>0</v>
      </c>
      <c r="BI40" s="76"/>
      <c r="BJ40" s="76">
        <v>0</v>
      </c>
      <c r="BK40" s="76">
        <v>0</v>
      </c>
      <c r="BL40" s="76"/>
      <c r="BM40" s="76">
        <v>0</v>
      </c>
      <c r="BN40" s="76">
        <v>0</v>
      </c>
      <c r="BO40" s="76">
        <v>0</v>
      </c>
      <c r="BP40" s="76">
        <v>0</v>
      </c>
      <c r="BQ40" s="76">
        <v>0</v>
      </c>
      <c r="BR40" s="76">
        <v>0</v>
      </c>
      <c r="BS40" s="76">
        <v>0</v>
      </c>
      <c r="BT40" s="76">
        <v>0</v>
      </c>
      <c r="BU40" s="76">
        <v>0</v>
      </c>
      <c r="BV40" s="76"/>
      <c r="BW40" s="76"/>
      <c r="BX40" s="76"/>
      <c r="BY40" s="76">
        <v>0</v>
      </c>
      <c r="BZ40" s="76">
        <v>0</v>
      </c>
      <c r="CA40" s="76"/>
      <c r="CB40" s="76">
        <v>0</v>
      </c>
      <c r="CC40" s="76">
        <v>0</v>
      </c>
      <c r="CD40" s="76">
        <v>0</v>
      </c>
      <c r="CE40" s="76">
        <v>0</v>
      </c>
      <c r="CF40" s="76">
        <v>0</v>
      </c>
      <c r="CG40" s="76">
        <v>0</v>
      </c>
    </row>
    <row r="41" spans="1:85" ht="18.75" customHeight="1" x14ac:dyDescent="0.2">
      <c r="A41" s="48">
        <v>44</v>
      </c>
      <c r="B41" s="110" t="s">
        <v>338</v>
      </c>
      <c r="C41" s="51" t="s">
        <v>215</v>
      </c>
      <c r="D41" s="51" t="s">
        <v>168</v>
      </c>
      <c r="E41" s="13">
        <v>14</v>
      </c>
      <c r="F41" s="14">
        <f>MIN(Table4[[#This Row],[Gosford]:[Westmead]])</f>
        <v>8.7719298245614024</v>
      </c>
      <c r="G41" s="14">
        <f>MAX(Table4[[#This Row],[Gosford]:[Westmead]])</f>
        <v>23.076923076923084</v>
      </c>
      <c r="H41" s="86">
        <v>18.773946360153115</v>
      </c>
      <c r="I41" s="87">
        <v>20.111731843575463</v>
      </c>
      <c r="J41" s="86">
        <v>12.173913043478285</v>
      </c>
      <c r="K41" s="85">
        <v>11.307420494699679</v>
      </c>
      <c r="L41" s="85">
        <v>15.714285714285714</v>
      </c>
      <c r="M41" s="85">
        <v>16.265060240963869</v>
      </c>
      <c r="N41" s="87">
        <v>12.500000000000053</v>
      </c>
      <c r="O41" s="86">
        <v>11.764705882352938</v>
      </c>
      <c r="P41" s="85">
        <v>16.216216216216235</v>
      </c>
      <c r="Q41" s="87">
        <v>14.071294559099575</v>
      </c>
      <c r="R41" s="86">
        <v>13.909774436090313</v>
      </c>
      <c r="S41" s="87">
        <v>16.57142857142852</v>
      </c>
      <c r="T41" s="88">
        <v>23.076923076923084</v>
      </c>
      <c r="U41" s="88">
        <v>10.51546391752575</v>
      </c>
      <c r="V41" s="86">
        <v>18.181818181818173</v>
      </c>
      <c r="W41" s="85">
        <v>16.901408450704274</v>
      </c>
      <c r="X41" s="87">
        <v>13.504823151125439</v>
      </c>
      <c r="Y41" s="86">
        <v>12.962962962962962</v>
      </c>
      <c r="Z41" s="87">
        <v>12.9740518962075</v>
      </c>
      <c r="AA41" s="88">
        <v>22.683638416670643</v>
      </c>
      <c r="AB41" s="86">
        <v>11.383928571428473</v>
      </c>
      <c r="AC41" s="85">
        <v>16.428571428571438</v>
      </c>
      <c r="AD41" s="85">
        <v>15.165876777251301</v>
      </c>
      <c r="AE41" s="87">
        <v>16.7701863354037</v>
      </c>
      <c r="AF41" s="86">
        <v>16.431924882629058</v>
      </c>
      <c r="AG41" s="85">
        <v>13.809523809523922</v>
      </c>
      <c r="AH41" s="87">
        <v>19.457013574660596</v>
      </c>
      <c r="AI41" s="86">
        <v>18.181818181818169</v>
      </c>
      <c r="AJ41" s="85">
        <v>8.7719298245614024</v>
      </c>
      <c r="AK41" s="87">
        <v>17.894736842105281</v>
      </c>
      <c r="AL41" s="88">
        <v>10.88825214899706</v>
      </c>
      <c r="AM41" s="86">
        <v>13.902439024390242</v>
      </c>
      <c r="AN41" s="87">
        <v>11.111111111111107</v>
      </c>
      <c r="AO41" s="88">
        <v>10.672853828306266</v>
      </c>
      <c r="AP41" s="86">
        <v>13.669064748201452</v>
      </c>
      <c r="AQ41" s="85">
        <v>13.124999999999973</v>
      </c>
      <c r="AR41" s="87">
        <v>14.207650273224026</v>
      </c>
      <c r="AS41" s="86">
        <v>14.423076923076877</v>
      </c>
      <c r="AT41" s="87">
        <v>12.053571428571498</v>
      </c>
      <c r="AU41" s="76">
        <v>-1</v>
      </c>
      <c r="AV41" s="76">
        <v>0</v>
      </c>
      <c r="AW41" s="76">
        <v>0</v>
      </c>
      <c r="AX41" s="76">
        <v>0</v>
      </c>
      <c r="AY41" s="76">
        <v>0</v>
      </c>
      <c r="AZ41" s="76">
        <v>0</v>
      </c>
      <c r="BA41" s="76">
        <v>0</v>
      </c>
      <c r="BB41" s="76">
        <v>0</v>
      </c>
      <c r="BC41" s="76">
        <v>0</v>
      </c>
      <c r="BD41" s="76">
        <v>0</v>
      </c>
      <c r="BE41" s="76">
        <v>0</v>
      </c>
      <c r="BF41" s="76">
        <v>0</v>
      </c>
      <c r="BG41" s="76">
        <v>0</v>
      </c>
      <c r="BH41" s="76">
        <v>0</v>
      </c>
      <c r="BI41" s="76">
        <v>0</v>
      </c>
      <c r="BJ41" s="76">
        <v>0</v>
      </c>
      <c r="BK41" s="76">
        <v>0</v>
      </c>
      <c r="BL41" s="76">
        <v>0</v>
      </c>
      <c r="BM41" s="76">
        <v>0</v>
      </c>
      <c r="BN41" s="76">
        <v>-1</v>
      </c>
      <c r="BO41" s="76">
        <v>0</v>
      </c>
      <c r="BP41" s="76">
        <v>0</v>
      </c>
      <c r="BQ41" s="76">
        <v>0</v>
      </c>
      <c r="BR41" s="76">
        <v>0</v>
      </c>
      <c r="BS41" s="76">
        <v>0</v>
      </c>
      <c r="BT41" s="76">
        <v>0</v>
      </c>
      <c r="BU41" s="76">
        <v>-1</v>
      </c>
      <c r="BV41" s="76">
        <v>0</v>
      </c>
      <c r="BW41" s="76">
        <v>0</v>
      </c>
      <c r="BX41" s="76">
        <v>0</v>
      </c>
      <c r="BY41" s="76">
        <v>0</v>
      </c>
      <c r="BZ41" s="76">
        <v>0</v>
      </c>
      <c r="CA41" s="76">
        <v>0</v>
      </c>
      <c r="CB41" s="76">
        <v>0</v>
      </c>
      <c r="CC41" s="76">
        <v>0</v>
      </c>
      <c r="CD41" s="76">
        <v>0</v>
      </c>
      <c r="CE41" s="76">
        <v>0</v>
      </c>
      <c r="CF41" s="76">
        <v>0</v>
      </c>
      <c r="CG41" s="76">
        <v>0</v>
      </c>
    </row>
    <row r="42" spans="1:85" ht="18.75" customHeight="1" x14ac:dyDescent="0.2">
      <c r="A42" s="52">
        <v>44.1</v>
      </c>
      <c r="B42" s="111" t="s">
        <v>338</v>
      </c>
      <c r="C42" s="51" t="s">
        <v>217</v>
      </c>
      <c r="D42" s="51" t="s">
        <v>64</v>
      </c>
      <c r="E42" s="13">
        <v>3</v>
      </c>
      <c r="F42" s="14">
        <f>MIN(Table4[[#This Row],[Gosford]:[Westmead]])</f>
        <v>1.7391304347826122</v>
      </c>
      <c r="G42" s="14">
        <f>MAX(Table4[[#This Row],[Gosford]:[Westmead]])</f>
        <v>7.3684210526315841</v>
      </c>
      <c r="H42" s="86">
        <v>3.0651340996168321</v>
      </c>
      <c r="I42" s="87">
        <v>5.5865921787709532</v>
      </c>
      <c r="J42" s="86">
        <v>1.7391304347826122</v>
      </c>
      <c r="K42" s="85">
        <v>2.120141342756193</v>
      </c>
      <c r="L42" s="85">
        <v>5.7142857142857144</v>
      </c>
      <c r="M42" s="85">
        <v>4.2168674698795181</v>
      </c>
      <c r="N42" s="87">
        <v>3.6764705882353046</v>
      </c>
      <c r="O42" s="86">
        <v>2.9411764705882337</v>
      </c>
      <c r="P42" s="85">
        <v>4.9140049140049005</v>
      </c>
      <c r="Q42" s="87">
        <v>3.0018761726079171</v>
      </c>
      <c r="R42" s="86">
        <v>3.3834586466165613</v>
      </c>
      <c r="S42" s="87">
        <v>3.238095238095219</v>
      </c>
      <c r="T42" s="88">
        <v>2.5641025641025639</v>
      </c>
      <c r="U42" s="88">
        <v>2.680412371134008</v>
      </c>
      <c r="V42" s="86">
        <v>1.818181818181817</v>
      </c>
      <c r="W42" s="85">
        <v>4.2253521126760756</v>
      </c>
      <c r="X42" s="87">
        <v>3.5369774919614341</v>
      </c>
      <c r="Y42" s="86">
        <v>1.8518518518518514</v>
      </c>
      <c r="Z42" s="87">
        <v>3.3932135728542661</v>
      </c>
      <c r="AA42" s="88">
        <v>6.3230376108546889</v>
      </c>
      <c r="AB42" s="86">
        <v>2.0089285714285534</v>
      </c>
      <c r="AC42" s="85">
        <v>2.8571428571428599</v>
      </c>
      <c r="AD42" s="85">
        <v>3.5545023696682749</v>
      </c>
      <c r="AE42" s="87">
        <v>5.5900621118012346</v>
      </c>
      <c r="AF42" s="86">
        <v>2.3474178403755843</v>
      </c>
      <c r="AG42" s="85">
        <v>2.1428571428571535</v>
      </c>
      <c r="AH42" s="87">
        <v>4.0723981900452557</v>
      </c>
      <c r="AI42" s="86">
        <v>2.2727272727272703</v>
      </c>
      <c r="AJ42" s="85">
        <v>1.7543859649122806</v>
      </c>
      <c r="AK42" s="87">
        <v>7.3684210526315841</v>
      </c>
      <c r="AL42" s="88">
        <v>2.0057306590257737</v>
      </c>
      <c r="AM42" s="86">
        <v>2.6829268292682915</v>
      </c>
      <c r="AN42" s="87">
        <v>1.8518518518518514</v>
      </c>
      <c r="AO42" s="88">
        <v>2.0881670533642658</v>
      </c>
      <c r="AP42" s="86">
        <v>4.3165467625899288</v>
      </c>
      <c r="AQ42" s="85">
        <v>2.4999999999999925</v>
      </c>
      <c r="AR42" s="87">
        <v>2.732240437158477</v>
      </c>
      <c r="AS42" s="86">
        <v>2.6442307692307589</v>
      </c>
      <c r="AT42" s="87">
        <v>2.9017857142857357</v>
      </c>
      <c r="AU42" s="76">
        <v>0</v>
      </c>
      <c r="AV42" s="76">
        <v>0</v>
      </c>
      <c r="AW42" s="76">
        <v>0</v>
      </c>
      <c r="AX42" s="76">
        <v>0</v>
      </c>
      <c r="AY42" s="76">
        <v>0</v>
      </c>
      <c r="AZ42" s="76">
        <v>0</v>
      </c>
      <c r="BA42" s="76">
        <v>0</v>
      </c>
      <c r="BB42" s="76">
        <v>0</v>
      </c>
      <c r="BC42" s="76">
        <v>0</v>
      </c>
      <c r="BD42" s="76">
        <v>0</v>
      </c>
      <c r="BE42" s="76">
        <v>0</v>
      </c>
      <c r="BF42" s="76">
        <v>0</v>
      </c>
      <c r="BG42" s="76">
        <v>0</v>
      </c>
      <c r="BH42" s="76">
        <v>0</v>
      </c>
      <c r="BI42" s="76">
        <v>0</v>
      </c>
      <c r="BJ42" s="76">
        <v>0</v>
      </c>
      <c r="BK42" s="76">
        <v>0</v>
      </c>
      <c r="BL42" s="76">
        <v>0</v>
      </c>
      <c r="BM42" s="76">
        <v>0</v>
      </c>
      <c r="BN42" s="76">
        <v>-1</v>
      </c>
      <c r="BO42" s="76">
        <v>0</v>
      </c>
      <c r="BP42" s="76">
        <v>0</v>
      </c>
      <c r="BQ42" s="76">
        <v>0</v>
      </c>
      <c r="BR42" s="76">
        <v>0</v>
      </c>
      <c r="BS42" s="76">
        <v>0</v>
      </c>
      <c r="BT42" s="76">
        <v>0</v>
      </c>
      <c r="BU42" s="76">
        <v>0</v>
      </c>
      <c r="BV42" s="76">
        <v>0</v>
      </c>
      <c r="BW42" s="76">
        <v>0</v>
      </c>
      <c r="BX42" s="76">
        <v>0</v>
      </c>
      <c r="BY42" s="76">
        <v>0</v>
      </c>
      <c r="BZ42" s="76">
        <v>0</v>
      </c>
      <c r="CA42" s="76">
        <v>0</v>
      </c>
      <c r="CB42" s="76">
        <v>0</v>
      </c>
      <c r="CC42" s="76">
        <v>0</v>
      </c>
      <c r="CD42" s="76">
        <v>0</v>
      </c>
      <c r="CE42" s="76">
        <v>0</v>
      </c>
      <c r="CF42" s="76">
        <v>0</v>
      </c>
      <c r="CG42" s="76">
        <v>0</v>
      </c>
    </row>
    <row r="43" spans="1:85" ht="18.75" customHeight="1" x14ac:dyDescent="0.2">
      <c r="A43" s="52">
        <v>44.2</v>
      </c>
      <c r="B43" s="111" t="s">
        <v>338</v>
      </c>
      <c r="C43" s="51" t="s">
        <v>218</v>
      </c>
      <c r="D43" s="51" t="s">
        <v>64</v>
      </c>
      <c r="E43" s="13">
        <v>0</v>
      </c>
      <c r="F43" s="14">
        <f>MIN(Table4[[#This Row],[Gosford]:[Westmead]])</f>
        <v>0</v>
      </c>
      <c r="G43" s="14">
        <f>MAX(Table4[[#This Row],[Gosford]:[Westmead]])</f>
        <v>2.8571428571428572</v>
      </c>
      <c r="H43" s="86">
        <v>0.95785440613026018</v>
      </c>
      <c r="I43" s="87">
        <v>1.1173184357541901</v>
      </c>
      <c r="J43" s="86">
        <v>0</v>
      </c>
      <c r="K43" s="85">
        <v>0.70671378091873116</v>
      </c>
      <c r="L43" s="85">
        <v>2.8571428571428572</v>
      </c>
      <c r="M43" s="85">
        <v>0</v>
      </c>
      <c r="N43" s="87">
        <v>0.36764705882353016</v>
      </c>
      <c r="O43" s="86">
        <v>0</v>
      </c>
      <c r="P43" s="85">
        <v>0.49140049140048958</v>
      </c>
      <c r="Q43" s="87">
        <v>0.75046904315197993</v>
      </c>
      <c r="R43" s="86">
        <v>0.56390977443609303</v>
      </c>
      <c r="S43" s="87">
        <v>0.38095238095237832</v>
      </c>
      <c r="T43" s="88">
        <v>0</v>
      </c>
      <c r="U43" s="88">
        <v>0</v>
      </c>
      <c r="V43" s="86">
        <v>0</v>
      </c>
      <c r="W43" s="85">
        <v>0.46948356807511971</v>
      </c>
      <c r="X43" s="87">
        <v>0.64308681672026102</v>
      </c>
      <c r="Y43" s="86">
        <v>0</v>
      </c>
      <c r="Z43" s="87">
        <v>0.39920159680638417</v>
      </c>
      <c r="AA43" s="88">
        <v>0</v>
      </c>
      <c r="AB43" s="86">
        <v>0.8928571428571348</v>
      </c>
      <c r="AC43" s="85">
        <v>1.4285714285714299</v>
      </c>
      <c r="AD43" s="85">
        <v>0.47393364928910364</v>
      </c>
      <c r="AE43" s="87">
        <v>0</v>
      </c>
      <c r="AF43" s="86">
        <v>0.46948356807511704</v>
      </c>
      <c r="AG43" s="85">
        <v>0</v>
      </c>
      <c r="AH43" s="87">
        <v>1.357466063348419</v>
      </c>
      <c r="AI43" s="86">
        <v>0</v>
      </c>
      <c r="AJ43" s="85">
        <v>0</v>
      </c>
      <c r="AK43" s="87">
        <v>2.1052631578947372</v>
      </c>
      <c r="AL43" s="88">
        <v>0.2865329512893961</v>
      </c>
      <c r="AM43" s="86">
        <v>0.48780487804878014</v>
      </c>
      <c r="AN43" s="87">
        <v>0</v>
      </c>
      <c r="AO43" s="88">
        <v>0.46403712296983646</v>
      </c>
      <c r="AP43" s="86">
        <v>0</v>
      </c>
      <c r="AQ43" s="85">
        <v>0.624999999999998</v>
      </c>
      <c r="AR43" s="87">
        <v>0.81967213114754323</v>
      </c>
      <c r="AS43" s="86">
        <v>0</v>
      </c>
      <c r="AT43" s="87">
        <v>0</v>
      </c>
      <c r="AU43" s="76">
        <v>0</v>
      </c>
      <c r="AV43" s="76">
        <v>0</v>
      </c>
      <c r="AW43" s="76">
        <v>0</v>
      </c>
      <c r="AX43" s="76">
        <v>0</v>
      </c>
      <c r="AY43" s="76">
        <v>0</v>
      </c>
      <c r="AZ43" s="76">
        <v>0</v>
      </c>
      <c r="BA43" s="76">
        <v>0</v>
      </c>
      <c r="BB43" s="76">
        <v>0</v>
      </c>
      <c r="BC43" s="76">
        <v>0</v>
      </c>
      <c r="BD43" s="76">
        <v>0</v>
      </c>
      <c r="BE43" s="76">
        <v>0</v>
      </c>
      <c r="BF43" s="76">
        <v>0</v>
      </c>
      <c r="BG43" s="76">
        <v>0</v>
      </c>
      <c r="BH43" s="76">
        <v>0</v>
      </c>
      <c r="BI43" s="76">
        <v>0</v>
      </c>
      <c r="BJ43" s="76">
        <v>0</v>
      </c>
      <c r="BK43" s="76">
        <v>0</v>
      </c>
      <c r="BL43" s="76">
        <v>0</v>
      </c>
      <c r="BM43" s="76">
        <v>0</v>
      </c>
      <c r="BN43" s="76">
        <v>0</v>
      </c>
      <c r="BO43" s="76">
        <v>0</v>
      </c>
      <c r="BP43" s="76">
        <v>0</v>
      </c>
      <c r="BQ43" s="76">
        <v>0</v>
      </c>
      <c r="BR43" s="76">
        <v>0</v>
      </c>
      <c r="BS43" s="76">
        <v>0</v>
      </c>
      <c r="BT43" s="76">
        <v>0</v>
      </c>
      <c r="BU43" s="76">
        <v>0</v>
      </c>
      <c r="BV43" s="76">
        <v>0</v>
      </c>
      <c r="BW43" s="76">
        <v>0</v>
      </c>
      <c r="BX43" s="76">
        <v>0</v>
      </c>
      <c r="BY43" s="76">
        <v>0</v>
      </c>
      <c r="BZ43" s="76">
        <v>0</v>
      </c>
      <c r="CA43" s="76">
        <v>0</v>
      </c>
      <c r="CB43" s="76">
        <v>0</v>
      </c>
      <c r="CC43" s="76">
        <v>0</v>
      </c>
      <c r="CD43" s="76">
        <v>0</v>
      </c>
      <c r="CE43" s="76">
        <v>0</v>
      </c>
      <c r="CF43" s="76">
        <v>0</v>
      </c>
      <c r="CG43" s="76">
        <v>0</v>
      </c>
    </row>
    <row r="44" spans="1:85" ht="18.75" customHeight="1" x14ac:dyDescent="0.2">
      <c r="A44" s="52">
        <v>44.3</v>
      </c>
      <c r="B44" s="111" t="s">
        <v>338</v>
      </c>
      <c r="C44" s="51" t="s">
        <v>219</v>
      </c>
      <c r="D44" s="51" t="s">
        <v>64</v>
      </c>
      <c r="E44" s="13">
        <v>3</v>
      </c>
      <c r="F44" s="14">
        <f>MIN(Table4[[#This Row],[Gosford]:[Westmead]])</f>
        <v>0</v>
      </c>
      <c r="G44" s="14">
        <f>MAX(Table4[[#This Row],[Gosford]:[Westmead]])</f>
        <v>9.0909090909090828</v>
      </c>
      <c r="H44" s="86">
        <v>3.8314176245210412</v>
      </c>
      <c r="I44" s="87">
        <v>6.1452513966480486</v>
      </c>
      <c r="J44" s="86">
        <v>3.4782608695652244</v>
      </c>
      <c r="K44" s="85">
        <v>1.5901060070671449</v>
      </c>
      <c r="L44" s="85">
        <v>4.2857142857142856</v>
      </c>
      <c r="M44" s="85">
        <v>3.0120481927710832</v>
      </c>
      <c r="N44" s="87">
        <v>1.4705882352941211</v>
      </c>
      <c r="O44" s="86">
        <v>5.8823529411764683</v>
      </c>
      <c r="P44" s="85">
        <v>2.9484029484029386</v>
      </c>
      <c r="Q44" s="87">
        <v>2.2514071294559388</v>
      </c>
      <c r="R44" s="86">
        <v>1.8796992481203108</v>
      </c>
      <c r="S44" s="87">
        <v>3.4285714285714084</v>
      </c>
      <c r="T44" s="88">
        <v>5.1282051282051277</v>
      </c>
      <c r="U44" s="88">
        <v>3.2989690721649332</v>
      </c>
      <c r="V44" s="86">
        <v>1.818181818181817</v>
      </c>
      <c r="W44" s="85">
        <v>4.2253521126760756</v>
      </c>
      <c r="X44" s="87">
        <v>2.8938906752411739</v>
      </c>
      <c r="Y44" s="86">
        <v>1.8518518518518514</v>
      </c>
      <c r="Z44" s="87">
        <v>1.7964071856287289</v>
      </c>
      <c r="AA44" s="88">
        <v>4.4240395649033815</v>
      </c>
      <c r="AB44" s="86">
        <v>2.2321428571428372</v>
      </c>
      <c r="AC44" s="85">
        <v>1.4285714285714299</v>
      </c>
      <c r="AD44" s="85">
        <v>2.6066350710900692</v>
      </c>
      <c r="AE44" s="87">
        <v>4.9689440993788745</v>
      </c>
      <c r="AF44" s="86">
        <v>2.3474178403755843</v>
      </c>
      <c r="AG44" s="85">
        <v>2.6190476190476328</v>
      </c>
      <c r="AH44" s="87">
        <v>1.357466063348419</v>
      </c>
      <c r="AI44" s="86">
        <v>9.0909090909090828</v>
      </c>
      <c r="AJ44" s="85">
        <v>5.2631578947368416</v>
      </c>
      <c r="AK44" s="87">
        <v>3.1578947368421062</v>
      </c>
      <c r="AL44" s="88">
        <v>2.0057306590257737</v>
      </c>
      <c r="AM44" s="86">
        <v>2.6829268292682915</v>
      </c>
      <c r="AN44" s="87">
        <v>0</v>
      </c>
      <c r="AO44" s="88">
        <v>2.5522041763341021</v>
      </c>
      <c r="AP44" s="86">
        <v>2.877697841726619</v>
      </c>
      <c r="AQ44" s="85">
        <v>2.4999999999999925</v>
      </c>
      <c r="AR44" s="87">
        <v>4.0983606557377144</v>
      </c>
      <c r="AS44" s="86">
        <v>5.2884615384615197</v>
      </c>
      <c r="AT44" s="87">
        <v>1.5625000000000115</v>
      </c>
      <c r="AU44" s="76">
        <v>0</v>
      </c>
      <c r="AV44" s="76">
        <v>-1</v>
      </c>
      <c r="AW44" s="76">
        <v>0</v>
      </c>
      <c r="AX44" s="76">
        <v>0</v>
      </c>
      <c r="AY44" s="76">
        <v>0</v>
      </c>
      <c r="AZ44" s="76">
        <v>0</v>
      </c>
      <c r="BA44" s="76">
        <v>0</v>
      </c>
      <c r="BB44" s="76">
        <v>0</v>
      </c>
      <c r="BC44" s="76">
        <v>0</v>
      </c>
      <c r="BD44" s="76">
        <v>0</v>
      </c>
      <c r="BE44" s="76">
        <v>0</v>
      </c>
      <c r="BF44" s="76">
        <v>0</v>
      </c>
      <c r="BG44" s="76">
        <v>0</v>
      </c>
      <c r="BH44" s="76">
        <v>0</v>
      </c>
      <c r="BI44" s="76">
        <v>0</v>
      </c>
      <c r="BJ44" s="76">
        <v>0</v>
      </c>
      <c r="BK44" s="76">
        <v>0</v>
      </c>
      <c r="BL44" s="76">
        <v>0</v>
      </c>
      <c r="BM44" s="76">
        <v>0</v>
      </c>
      <c r="BN44" s="76">
        <v>0</v>
      </c>
      <c r="BO44" s="76">
        <v>0</v>
      </c>
      <c r="BP44" s="76">
        <v>0</v>
      </c>
      <c r="BQ44" s="76">
        <v>0</v>
      </c>
      <c r="BR44" s="76">
        <v>0</v>
      </c>
      <c r="BS44" s="76">
        <v>0</v>
      </c>
      <c r="BT44" s="76">
        <v>0</v>
      </c>
      <c r="BU44" s="76">
        <v>0</v>
      </c>
      <c r="BV44" s="76">
        <v>0</v>
      </c>
      <c r="BW44" s="76">
        <v>0</v>
      </c>
      <c r="BX44" s="76">
        <v>0</v>
      </c>
      <c r="BY44" s="76">
        <v>0</v>
      </c>
      <c r="BZ44" s="76">
        <v>0</v>
      </c>
      <c r="CA44" s="76">
        <v>0</v>
      </c>
      <c r="CB44" s="76">
        <v>0</v>
      </c>
      <c r="CC44" s="76">
        <v>0</v>
      </c>
      <c r="CD44" s="76">
        <v>0</v>
      </c>
      <c r="CE44" s="76">
        <v>0</v>
      </c>
      <c r="CF44" s="76">
        <v>-1</v>
      </c>
      <c r="CG44" s="76">
        <v>0</v>
      </c>
    </row>
    <row r="45" spans="1:85" ht="18.75" customHeight="1" x14ac:dyDescent="0.2">
      <c r="A45" s="52">
        <v>44.4</v>
      </c>
      <c r="B45" s="111" t="s">
        <v>338</v>
      </c>
      <c r="C45" s="51" t="s">
        <v>220</v>
      </c>
      <c r="D45" s="51" t="s">
        <v>64</v>
      </c>
      <c r="E45" s="13">
        <v>1</v>
      </c>
      <c r="F45" s="14">
        <f>MIN(Table4[[#This Row],[Gosford]:[Westmead]])</f>
        <v>0</v>
      </c>
      <c r="G45" s="14">
        <f>MAX(Table4[[#This Row],[Gosford]:[Westmead]])</f>
        <v>3.7558685446009559</v>
      </c>
      <c r="H45" s="86">
        <v>3.0651340996168321</v>
      </c>
      <c r="I45" s="87">
        <v>2.7932960893854757</v>
      </c>
      <c r="J45" s="86">
        <v>2.608695652173918</v>
      </c>
      <c r="K45" s="85">
        <v>1.7667844522968279</v>
      </c>
      <c r="L45" s="85">
        <v>0</v>
      </c>
      <c r="M45" s="85">
        <v>1.2048192771084332</v>
      </c>
      <c r="N45" s="87">
        <v>2.205882352941182</v>
      </c>
      <c r="O45" s="86">
        <v>2.9411764705882337</v>
      </c>
      <c r="P45" s="85">
        <v>1.7199017199017139</v>
      </c>
      <c r="Q45" s="87">
        <v>2.0637898686679441</v>
      </c>
      <c r="R45" s="86">
        <v>1.6917293233082795</v>
      </c>
      <c r="S45" s="87">
        <v>2.095238095238082</v>
      </c>
      <c r="T45" s="88">
        <v>0</v>
      </c>
      <c r="U45" s="88">
        <v>1.2371134020618495</v>
      </c>
      <c r="V45" s="86">
        <v>0</v>
      </c>
      <c r="W45" s="85">
        <v>3.7558685446009559</v>
      </c>
      <c r="X45" s="87">
        <v>0.96463022508039153</v>
      </c>
      <c r="Y45" s="86">
        <v>0</v>
      </c>
      <c r="Z45" s="87">
        <v>1.1976047904191525</v>
      </c>
      <c r="AA45" s="88">
        <v>2.7858941880799337</v>
      </c>
      <c r="AB45" s="86">
        <v>1.339285714285702</v>
      </c>
      <c r="AC45" s="85">
        <v>2.142857142857145</v>
      </c>
      <c r="AD45" s="85">
        <v>2.6066350710900692</v>
      </c>
      <c r="AE45" s="87">
        <v>0.6211180124223592</v>
      </c>
      <c r="AF45" s="86">
        <v>1.8779342723004675</v>
      </c>
      <c r="AG45" s="85">
        <v>1.9047619047619142</v>
      </c>
      <c r="AH45" s="87">
        <v>2.2624434389140311</v>
      </c>
      <c r="AI45" s="86">
        <v>0</v>
      </c>
      <c r="AJ45" s="85">
        <v>0</v>
      </c>
      <c r="AK45" s="87">
        <v>1.0526315789473684</v>
      </c>
      <c r="AL45" s="88">
        <v>0.2865329512893961</v>
      </c>
      <c r="AM45" s="86">
        <v>0.97560975609756029</v>
      </c>
      <c r="AN45" s="87">
        <v>0</v>
      </c>
      <c r="AO45" s="88">
        <v>0.46403712296983646</v>
      </c>
      <c r="AP45" s="86">
        <v>0</v>
      </c>
      <c r="AQ45" s="85">
        <v>1.249999999999996</v>
      </c>
      <c r="AR45" s="87">
        <v>2.1857923497267819</v>
      </c>
      <c r="AS45" s="86">
        <v>1.4423076923076861</v>
      </c>
      <c r="AT45" s="87">
        <v>0.6696428571428622</v>
      </c>
      <c r="AU45" s="76">
        <v>-1</v>
      </c>
      <c r="AV45" s="76">
        <v>0</v>
      </c>
      <c r="AW45" s="76">
        <v>0</v>
      </c>
      <c r="AX45" s="76">
        <v>0</v>
      </c>
      <c r="AY45" s="76">
        <v>0</v>
      </c>
      <c r="AZ45" s="76">
        <v>0</v>
      </c>
      <c r="BA45" s="76">
        <v>0</v>
      </c>
      <c r="BB45" s="76">
        <v>0</v>
      </c>
      <c r="BC45" s="76">
        <v>0</v>
      </c>
      <c r="BD45" s="76">
        <v>0</v>
      </c>
      <c r="BE45" s="76">
        <v>0</v>
      </c>
      <c r="BF45" s="76">
        <v>0</v>
      </c>
      <c r="BG45" s="76">
        <v>0</v>
      </c>
      <c r="BH45" s="76">
        <v>0</v>
      </c>
      <c r="BI45" s="76">
        <v>0</v>
      </c>
      <c r="BJ45" s="76">
        <v>0</v>
      </c>
      <c r="BK45" s="76">
        <v>0</v>
      </c>
      <c r="BL45" s="76">
        <v>0</v>
      </c>
      <c r="BM45" s="76">
        <v>0</v>
      </c>
      <c r="BN45" s="76">
        <v>0</v>
      </c>
      <c r="BO45" s="76">
        <v>0</v>
      </c>
      <c r="BP45" s="76">
        <v>0</v>
      </c>
      <c r="BQ45" s="76">
        <v>0</v>
      </c>
      <c r="BR45" s="76">
        <v>0</v>
      </c>
      <c r="BS45" s="76">
        <v>0</v>
      </c>
      <c r="BT45" s="76">
        <v>0</v>
      </c>
      <c r="BU45" s="76">
        <v>0</v>
      </c>
      <c r="BV45" s="76">
        <v>0</v>
      </c>
      <c r="BW45" s="76">
        <v>0</v>
      </c>
      <c r="BX45" s="76">
        <v>0</v>
      </c>
      <c r="BY45" s="76">
        <v>0</v>
      </c>
      <c r="BZ45" s="76">
        <v>0</v>
      </c>
      <c r="CA45" s="76">
        <v>0</v>
      </c>
      <c r="CB45" s="76">
        <v>0</v>
      </c>
      <c r="CC45" s="76">
        <v>0</v>
      </c>
      <c r="CD45" s="76">
        <v>0</v>
      </c>
      <c r="CE45" s="76">
        <v>0</v>
      </c>
      <c r="CF45" s="76">
        <v>0</v>
      </c>
      <c r="CG45" s="76">
        <v>0</v>
      </c>
    </row>
    <row r="46" spans="1:85" ht="18.75" customHeight="1" x14ac:dyDescent="0.2">
      <c r="A46" s="52">
        <v>44.5</v>
      </c>
      <c r="B46" s="111" t="s">
        <v>338</v>
      </c>
      <c r="C46" s="51" t="s">
        <v>221</v>
      </c>
      <c r="D46" s="51" t="s">
        <v>64</v>
      </c>
      <c r="E46" s="13">
        <v>2</v>
      </c>
      <c r="F46" s="14">
        <f>MIN(Table4[[#This Row],[Gosford]:[Westmead]])</f>
        <v>0</v>
      </c>
      <c r="G46" s="14">
        <f>MAX(Table4[[#This Row],[Gosford]:[Westmead]])</f>
        <v>4.2253521126760498</v>
      </c>
      <c r="H46" s="86">
        <v>4.0229885057470938</v>
      </c>
      <c r="I46" s="87">
        <v>1.6759776536312851</v>
      </c>
      <c r="J46" s="86">
        <v>2.608695652173918</v>
      </c>
      <c r="K46" s="85">
        <v>1.9434628975265105</v>
      </c>
      <c r="L46" s="85">
        <v>2.8571428571428572</v>
      </c>
      <c r="M46" s="85">
        <v>1.8072289156626498</v>
      </c>
      <c r="N46" s="87">
        <v>2.5735294117647123</v>
      </c>
      <c r="O46" s="86">
        <v>0</v>
      </c>
      <c r="P46" s="85">
        <v>2.4570024570024485</v>
      </c>
      <c r="Q46" s="87">
        <v>3.1894934333959117</v>
      </c>
      <c r="R46" s="86">
        <v>2.0676691729323422</v>
      </c>
      <c r="S46" s="87">
        <v>2.8571428571428399</v>
      </c>
      <c r="T46" s="88">
        <v>0</v>
      </c>
      <c r="U46" s="88">
        <v>1.6494845360824659</v>
      </c>
      <c r="V46" s="86">
        <v>1.818181818181817</v>
      </c>
      <c r="W46" s="85">
        <v>2.8169014084507173</v>
      </c>
      <c r="X46" s="87">
        <v>1.9292604501607826</v>
      </c>
      <c r="Y46" s="86">
        <v>1.8518518518518514</v>
      </c>
      <c r="Z46" s="87">
        <v>1.5968063872255367</v>
      </c>
      <c r="AA46" s="88">
        <v>1.2312193190525231</v>
      </c>
      <c r="AB46" s="86">
        <v>1.339285714285702</v>
      </c>
      <c r="AC46" s="85">
        <v>2.8571428571428599</v>
      </c>
      <c r="AD46" s="85">
        <v>2.6066350710900692</v>
      </c>
      <c r="AE46" s="87">
        <v>2.4844720496894368</v>
      </c>
      <c r="AF46" s="86">
        <v>4.2253521126760498</v>
      </c>
      <c r="AG46" s="85">
        <v>2.6190476190476328</v>
      </c>
      <c r="AH46" s="87">
        <v>3.6199095022624501</v>
      </c>
      <c r="AI46" s="86">
        <v>2.2727272727272703</v>
      </c>
      <c r="AJ46" s="85">
        <v>0</v>
      </c>
      <c r="AK46" s="87">
        <v>1.0526315789473684</v>
      </c>
      <c r="AL46" s="88">
        <v>2.0057306590257737</v>
      </c>
      <c r="AM46" s="86">
        <v>2.4390243902439011</v>
      </c>
      <c r="AN46" s="87">
        <v>3.7037037037037028</v>
      </c>
      <c r="AO46" s="88">
        <v>2.5522041763341021</v>
      </c>
      <c r="AP46" s="86">
        <v>0.71942446043165453</v>
      </c>
      <c r="AQ46" s="85">
        <v>1.249999999999996</v>
      </c>
      <c r="AR46" s="87">
        <v>2.1857923497267819</v>
      </c>
      <c r="AS46" s="86">
        <v>2.403846153846144</v>
      </c>
      <c r="AT46" s="87">
        <v>2.0089285714285863</v>
      </c>
      <c r="AU46" s="76">
        <v>0</v>
      </c>
      <c r="AV46" s="76">
        <v>0</v>
      </c>
      <c r="AW46" s="76">
        <v>0</v>
      </c>
      <c r="AX46" s="76">
        <v>0</v>
      </c>
      <c r="AY46" s="76">
        <v>0</v>
      </c>
      <c r="AZ46" s="76">
        <v>0</v>
      </c>
      <c r="BA46" s="76">
        <v>0</v>
      </c>
      <c r="BB46" s="76">
        <v>0</v>
      </c>
      <c r="BC46" s="76">
        <v>0</v>
      </c>
      <c r="BD46" s="76">
        <v>0</v>
      </c>
      <c r="BE46" s="76">
        <v>0</v>
      </c>
      <c r="BF46" s="76">
        <v>0</v>
      </c>
      <c r="BG46" s="76">
        <v>0</v>
      </c>
      <c r="BH46" s="76">
        <v>0</v>
      </c>
      <c r="BI46" s="76">
        <v>0</v>
      </c>
      <c r="BJ46" s="76">
        <v>0</v>
      </c>
      <c r="BK46" s="76">
        <v>0</v>
      </c>
      <c r="BL46" s="76">
        <v>0</v>
      </c>
      <c r="BM46" s="76">
        <v>0</v>
      </c>
      <c r="BN46" s="76">
        <v>0</v>
      </c>
      <c r="BO46" s="76">
        <v>0</v>
      </c>
      <c r="BP46" s="76">
        <v>0</v>
      </c>
      <c r="BQ46" s="76">
        <v>0</v>
      </c>
      <c r="BR46" s="76">
        <v>0</v>
      </c>
      <c r="BS46" s="76">
        <v>0</v>
      </c>
      <c r="BT46" s="76">
        <v>0</v>
      </c>
      <c r="BU46" s="76">
        <v>0</v>
      </c>
      <c r="BV46" s="76">
        <v>0</v>
      </c>
      <c r="BW46" s="76">
        <v>0</v>
      </c>
      <c r="BX46" s="76">
        <v>0</v>
      </c>
      <c r="BY46" s="76">
        <v>0</v>
      </c>
      <c r="BZ46" s="76">
        <v>0</v>
      </c>
      <c r="CA46" s="76">
        <v>0</v>
      </c>
      <c r="CB46" s="76">
        <v>0</v>
      </c>
      <c r="CC46" s="76">
        <v>0</v>
      </c>
      <c r="CD46" s="76">
        <v>0</v>
      </c>
      <c r="CE46" s="76">
        <v>0</v>
      </c>
      <c r="CF46" s="76">
        <v>0</v>
      </c>
      <c r="CG46" s="76">
        <v>0</v>
      </c>
    </row>
    <row r="47" spans="1:85" ht="18.75" customHeight="1" x14ac:dyDescent="0.2">
      <c r="A47" s="52">
        <v>44.6</v>
      </c>
      <c r="B47" s="111" t="s">
        <v>338</v>
      </c>
      <c r="C47" s="51" t="s">
        <v>222</v>
      </c>
      <c r="D47" s="51" t="s">
        <v>64</v>
      </c>
      <c r="E47" s="13">
        <v>2</v>
      </c>
      <c r="F47" s="14">
        <f>MIN(Table4[[#This Row],[Gosford]:[Westmead]])</f>
        <v>0</v>
      </c>
      <c r="G47" s="14">
        <f>MAX(Table4[[#This Row],[Gosford]:[Westmead]])</f>
        <v>3.9999999999999774</v>
      </c>
      <c r="H47" s="86">
        <v>2.1072796934865723</v>
      </c>
      <c r="I47" s="87">
        <v>3.3519553072625712</v>
      </c>
      <c r="J47" s="86">
        <v>1.7391304347826122</v>
      </c>
      <c r="K47" s="85">
        <v>1.2367491166077795</v>
      </c>
      <c r="L47" s="85">
        <v>0</v>
      </c>
      <c r="M47" s="85">
        <v>0.60240963855421648</v>
      </c>
      <c r="N47" s="87">
        <v>2.205882352941182</v>
      </c>
      <c r="O47" s="86">
        <v>0</v>
      </c>
      <c r="P47" s="85">
        <v>1.4742014742014689</v>
      </c>
      <c r="Q47" s="87">
        <v>1.1257035647279698</v>
      </c>
      <c r="R47" s="86">
        <v>1.1278195488721863</v>
      </c>
      <c r="S47" s="87">
        <v>3.9999999999999774</v>
      </c>
      <c r="T47" s="88">
        <v>2.5641025641025639</v>
      </c>
      <c r="U47" s="88">
        <v>0.82474226804123296</v>
      </c>
      <c r="V47" s="86">
        <v>1.818181818181817</v>
      </c>
      <c r="W47" s="85">
        <v>1.4084507042253591</v>
      </c>
      <c r="X47" s="87">
        <v>2.5723472668810436</v>
      </c>
      <c r="Y47" s="86">
        <v>1.8518518518518514</v>
      </c>
      <c r="Z47" s="87">
        <v>2.7944111776446898</v>
      </c>
      <c r="AA47" s="88">
        <v>3.4745405419277273</v>
      </c>
      <c r="AB47" s="86">
        <v>1.5624999999999862</v>
      </c>
      <c r="AC47" s="85">
        <v>2.8571428571428599</v>
      </c>
      <c r="AD47" s="85">
        <v>1.6587677725118624</v>
      </c>
      <c r="AE47" s="87">
        <v>3.105590062111796</v>
      </c>
      <c r="AF47" s="86">
        <v>3.2863849765258175</v>
      </c>
      <c r="AG47" s="85">
        <v>2.1428571428571535</v>
      </c>
      <c r="AH47" s="87">
        <v>2.2624434389140311</v>
      </c>
      <c r="AI47" s="86">
        <v>0</v>
      </c>
      <c r="AJ47" s="85">
        <v>0</v>
      </c>
      <c r="AK47" s="87">
        <v>2.1052631578947372</v>
      </c>
      <c r="AL47" s="88">
        <v>0.2865329512893961</v>
      </c>
      <c r="AM47" s="86">
        <v>1.4634146341463405</v>
      </c>
      <c r="AN47" s="87">
        <v>3.7037037037037028</v>
      </c>
      <c r="AO47" s="88">
        <v>1.6241299303944283</v>
      </c>
      <c r="AP47" s="86">
        <v>0.71942446043165453</v>
      </c>
      <c r="AQ47" s="85">
        <v>0</v>
      </c>
      <c r="AR47" s="87">
        <v>2.4590163934426292</v>
      </c>
      <c r="AS47" s="86">
        <v>1.4423076923076861</v>
      </c>
      <c r="AT47" s="87">
        <v>1.5625000000000115</v>
      </c>
      <c r="AU47" s="76">
        <v>0</v>
      </c>
      <c r="AV47" s="76">
        <v>0</v>
      </c>
      <c r="AW47" s="76">
        <v>0</v>
      </c>
      <c r="AX47" s="76">
        <v>0</v>
      </c>
      <c r="AY47" s="76">
        <v>0</v>
      </c>
      <c r="AZ47" s="76">
        <v>0</v>
      </c>
      <c r="BA47" s="76">
        <v>0</v>
      </c>
      <c r="BB47" s="76">
        <v>0</v>
      </c>
      <c r="BC47" s="76">
        <v>0</v>
      </c>
      <c r="BD47" s="76">
        <v>0</v>
      </c>
      <c r="BE47" s="76">
        <v>0</v>
      </c>
      <c r="BF47" s="76">
        <v>-1</v>
      </c>
      <c r="BG47" s="76">
        <v>0</v>
      </c>
      <c r="BH47" s="76">
        <v>0</v>
      </c>
      <c r="BI47" s="76">
        <v>0</v>
      </c>
      <c r="BJ47" s="76">
        <v>0</v>
      </c>
      <c r="BK47" s="76">
        <v>0</v>
      </c>
      <c r="BL47" s="76">
        <v>0</v>
      </c>
      <c r="BM47" s="76">
        <v>0</v>
      </c>
      <c r="BN47" s="76">
        <v>0</v>
      </c>
      <c r="BO47" s="76">
        <v>0</v>
      </c>
      <c r="BP47" s="76">
        <v>0</v>
      </c>
      <c r="BQ47" s="76">
        <v>0</v>
      </c>
      <c r="BR47" s="76">
        <v>0</v>
      </c>
      <c r="BS47" s="76">
        <v>0</v>
      </c>
      <c r="BT47" s="76">
        <v>0</v>
      </c>
      <c r="BU47" s="76">
        <v>0</v>
      </c>
      <c r="BV47" s="76">
        <v>0</v>
      </c>
      <c r="BW47" s="76">
        <v>0</v>
      </c>
      <c r="BX47" s="76">
        <v>0</v>
      </c>
      <c r="BY47" s="76">
        <v>0</v>
      </c>
      <c r="BZ47" s="76">
        <v>0</v>
      </c>
      <c r="CA47" s="76">
        <v>0</v>
      </c>
      <c r="CB47" s="76">
        <v>0</v>
      </c>
      <c r="CC47" s="76">
        <v>0</v>
      </c>
      <c r="CD47" s="76">
        <v>0</v>
      </c>
      <c r="CE47" s="76">
        <v>0</v>
      </c>
      <c r="CF47" s="76">
        <v>0</v>
      </c>
      <c r="CG47" s="76">
        <v>0</v>
      </c>
    </row>
    <row r="48" spans="1:85" ht="18.75" customHeight="1" x14ac:dyDescent="0.2">
      <c r="A48" s="52">
        <v>44.7</v>
      </c>
      <c r="B48" s="111" t="s">
        <v>338</v>
      </c>
      <c r="C48" s="51" t="s">
        <v>223</v>
      </c>
      <c r="D48" s="51" t="s">
        <v>64</v>
      </c>
      <c r="E48" s="13">
        <v>4</v>
      </c>
      <c r="F48" s="14">
        <f>MIN(Table4[[#This Row],[Gosford]:[Westmead]])</f>
        <v>0</v>
      </c>
      <c r="G48" s="14">
        <f>MAX(Table4[[#This Row],[Gosford]:[Westmead]])</f>
        <v>7.0422535211267459</v>
      </c>
      <c r="H48" s="86">
        <v>4.5977011494252515</v>
      </c>
      <c r="I48" s="87">
        <v>6.1452513966480486</v>
      </c>
      <c r="J48" s="86">
        <v>2.608695652173918</v>
      </c>
      <c r="K48" s="85">
        <v>4.4169611307420693</v>
      </c>
      <c r="L48" s="85">
        <v>2.8571428571428572</v>
      </c>
      <c r="M48" s="85">
        <v>4.2168674698795181</v>
      </c>
      <c r="N48" s="87">
        <v>2.5735294117647123</v>
      </c>
      <c r="O48" s="86">
        <v>2.9411764705882337</v>
      </c>
      <c r="P48" s="85">
        <v>4.1769041769041646</v>
      </c>
      <c r="Q48" s="87">
        <v>3.377110694183906</v>
      </c>
      <c r="R48" s="86">
        <v>4.1353383458646871</v>
      </c>
      <c r="S48" s="87">
        <v>3.238095238095219</v>
      </c>
      <c r="T48" s="88">
        <v>5.1282051282051277</v>
      </c>
      <c r="U48" s="88">
        <v>2.0618556701030832</v>
      </c>
      <c r="V48" s="86">
        <v>3.6363636363636336</v>
      </c>
      <c r="W48" s="85">
        <v>5.1643192488263141</v>
      </c>
      <c r="X48" s="87">
        <v>2.8938906752411739</v>
      </c>
      <c r="Y48" s="86">
        <v>1.8518518518518514</v>
      </c>
      <c r="Z48" s="87">
        <v>3.9920159680638423</v>
      </c>
      <c r="AA48" s="88">
        <v>3.2136878727998663</v>
      </c>
      <c r="AB48" s="86">
        <v>3.3482142857142563</v>
      </c>
      <c r="AC48" s="85">
        <v>4.28571428571429</v>
      </c>
      <c r="AD48" s="85">
        <v>3.7914691943128265</v>
      </c>
      <c r="AE48" s="87">
        <v>3.105590062111796</v>
      </c>
      <c r="AF48" s="86">
        <v>7.0422535211267459</v>
      </c>
      <c r="AG48" s="85">
        <v>3.0952380952381118</v>
      </c>
      <c r="AH48" s="87">
        <v>4.7511312217194641</v>
      </c>
      <c r="AI48" s="86">
        <v>0</v>
      </c>
      <c r="AJ48" s="85">
        <v>1.7543859649122806</v>
      </c>
      <c r="AK48" s="87">
        <v>6.3157894736842133</v>
      </c>
      <c r="AL48" s="88">
        <v>2.865329512893962</v>
      </c>
      <c r="AM48" s="86">
        <v>4.1463414634146334</v>
      </c>
      <c r="AN48" s="87">
        <v>1.8518518518518514</v>
      </c>
      <c r="AO48" s="88">
        <v>2.320185614849184</v>
      </c>
      <c r="AP48" s="86">
        <v>2.1582733812949639</v>
      </c>
      <c r="AQ48" s="85">
        <v>4.9999999999999867</v>
      </c>
      <c r="AR48" s="87">
        <v>3.0054644808743247</v>
      </c>
      <c r="AS48" s="86">
        <v>3.124999999999988</v>
      </c>
      <c r="AT48" s="87">
        <v>3.5714285714285969</v>
      </c>
      <c r="AU48" s="76">
        <v>0</v>
      </c>
      <c r="AV48" s="76">
        <v>0</v>
      </c>
      <c r="AW48" s="76">
        <v>0</v>
      </c>
      <c r="AX48" s="76">
        <v>0</v>
      </c>
      <c r="AY48" s="76">
        <v>0</v>
      </c>
      <c r="AZ48" s="76">
        <v>0</v>
      </c>
      <c r="BA48" s="76">
        <v>0</v>
      </c>
      <c r="BB48" s="76">
        <v>0</v>
      </c>
      <c r="BC48" s="76">
        <v>0</v>
      </c>
      <c r="BD48" s="76">
        <v>0</v>
      </c>
      <c r="BE48" s="76">
        <v>0</v>
      </c>
      <c r="BF48" s="76">
        <v>0</v>
      </c>
      <c r="BG48" s="76">
        <v>0</v>
      </c>
      <c r="BH48" s="76">
        <v>0</v>
      </c>
      <c r="BI48" s="76">
        <v>0</v>
      </c>
      <c r="BJ48" s="76">
        <v>0</v>
      </c>
      <c r="BK48" s="76">
        <v>0</v>
      </c>
      <c r="BL48" s="76">
        <v>0</v>
      </c>
      <c r="BM48" s="76">
        <v>0</v>
      </c>
      <c r="BN48" s="76">
        <v>0</v>
      </c>
      <c r="BO48" s="76">
        <v>0</v>
      </c>
      <c r="BP48" s="76">
        <v>0</v>
      </c>
      <c r="BQ48" s="76">
        <v>0</v>
      </c>
      <c r="BR48" s="76">
        <v>0</v>
      </c>
      <c r="BS48" s="76">
        <v>0</v>
      </c>
      <c r="BT48" s="76">
        <v>0</v>
      </c>
      <c r="BU48" s="76">
        <v>0</v>
      </c>
      <c r="BV48" s="76">
        <v>0</v>
      </c>
      <c r="BW48" s="76">
        <v>0</v>
      </c>
      <c r="BX48" s="76">
        <v>0</v>
      </c>
      <c r="BY48" s="76">
        <v>0</v>
      </c>
      <c r="BZ48" s="76">
        <v>0</v>
      </c>
      <c r="CA48" s="76">
        <v>0</v>
      </c>
      <c r="CB48" s="76">
        <v>0</v>
      </c>
      <c r="CC48" s="76">
        <v>0</v>
      </c>
      <c r="CD48" s="76">
        <v>0</v>
      </c>
      <c r="CE48" s="76">
        <v>0</v>
      </c>
      <c r="CF48" s="76">
        <v>0</v>
      </c>
      <c r="CG48" s="76">
        <v>0</v>
      </c>
    </row>
    <row r="49" spans="1:16384" ht="18.75" customHeight="1" x14ac:dyDescent="0.2">
      <c r="A49" s="52">
        <v>44.8</v>
      </c>
      <c r="B49" s="111" t="s">
        <v>338</v>
      </c>
      <c r="C49" s="51" t="s">
        <v>224</v>
      </c>
      <c r="D49" s="51" t="s">
        <v>64</v>
      </c>
      <c r="E49" s="13">
        <v>3</v>
      </c>
      <c r="F49" s="14">
        <f>MIN(Table4[[#This Row],[Gosford]:[Westmead]])</f>
        <v>0</v>
      </c>
      <c r="G49" s="14">
        <f>MAX(Table4[[#This Row],[Gosford]:[Westmead]])</f>
        <v>9.0909090909090828</v>
      </c>
      <c r="H49" s="86">
        <v>4.7892720306513041</v>
      </c>
      <c r="I49" s="87">
        <v>4.4692737430167613</v>
      </c>
      <c r="J49" s="86">
        <v>3.4782608695652244</v>
      </c>
      <c r="K49" s="85">
        <v>1.4134275618374623</v>
      </c>
      <c r="L49" s="85">
        <v>0</v>
      </c>
      <c r="M49" s="85">
        <v>2.4096385542168668</v>
      </c>
      <c r="N49" s="87">
        <v>1.1029411764705905</v>
      </c>
      <c r="O49" s="86">
        <v>0</v>
      </c>
      <c r="P49" s="85">
        <v>3.6855036855036736</v>
      </c>
      <c r="Q49" s="87">
        <v>3.1894934333959117</v>
      </c>
      <c r="R49" s="86">
        <v>3.5714285714285929</v>
      </c>
      <c r="S49" s="87">
        <v>4.1904761904761658</v>
      </c>
      <c r="T49" s="88">
        <v>7.6923076923076916</v>
      </c>
      <c r="U49" s="88">
        <v>2.4742268041236999</v>
      </c>
      <c r="V49" s="86">
        <v>7.2727272727272672</v>
      </c>
      <c r="W49" s="85">
        <v>3.7558685446009559</v>
      </c>
      <c r="X49" s="87">
        <v>1.2861736334405218</v>
      </c>
      <c r="Y49" s="86">
        <v>3.7037037037037028</v>
      </c>
      <c r="Z49" s="87">
        <v>3.1936127744510738</v>
      </c>
      <c r="AA49" s="88">
        <v>7.8359772259840828</v>
      </c>
      <c r="AB49" s="86">
        <v>3.1249999999999725</v>
      </c>
      <c r="AC49" s="85">
        <v>3.5714285714285747</v>
      </c>
      <c r="AD49" s="85">
        <v>3.7914691943128265</v>
      </c>
      <c r="AE49" s="87">
        <v>3.7267080745341561</v>
      </c>
      <c r="AF49" s="86">
        <v>1.4084507042253507</v>
      </c>
      <c r="AG49" s="85">
        <v>2.1428571428571535</v>
      </c>
      <c r="AH49" s="87">
        <v>4.7511312217194641</v>
      </c>
      <c r="AI49" s="86">
        <v>9.0909090909090828</v>
      </c>
      <c r="AJ49" s="85">
        <v>0</v>
      </c>
      <c r="AK49" s="87">
        <v>2.1052631578947372</v>
      </c>
      <c r="AL49" s="88">
        <v>3.4383954154727552</v>
      </c>
      <c r="AM49" s="86">
        <v>3.170731707317072</v>
      </c>
      <c r="AN49" s="87">
        <v>1.8518518518518514</v>
      </c>
      <c r="AO49" s="88">
        <v>1.8561484918793467</v>
      </c>
      <c r="AP49" s="86">
        <v>5.0359712230215843</v>
      </c>
      <c r="AQ49" s="85">
        <v>2.4999999999999925</v>
      </c>
      <c r="AR49" s="87">
        <v>4.0983606557377144</v>
      </c>
      <c r="AS49" s="86">
        <v>2.6442307692307589</v>
      </c>
      <c r="AT49" s="87">
        <v>3.1250000000000231</v>
      </c>
      <c r="AU49" s="76">
        <v>0</v>
      </c>
      <c r="AV49" s="76">
        <v>0</v>
      </c>
      <c r="AW49" s="76">
        <v>0</v>
      </c>
      <c r="AX49" s="76">
        <v>0</v>
      </c>
      <c r="AY49" s="76">
        <v>0</v>
      </c>
      <c r="AZ49" s="76">
        <v>0</v>
      </c>
      <c r="BA49" s="76">
        <v>0</v>
      </c>
      <c r="BB49" s="76">
        <v>0</v>
      </c>
      <c r="BC49" s="76">
        <v>0</v>
      </c>
      <c r="BD49" s="76">
        <v>0</v>
      </c>
      <c r="BE49" s="76">
        <v>0</v>
      </c>
      <c r="BF49" s="76">
        <v>0</v>
      </c>
      <c r="BG49" s="76">
        <v>0</v>
      </c>
      <c r="BH49" s="76">
        <v>0</v>
      </c>
      <c r="BI49" s="76">
        <v>0</v>
      </c>
      <c r="BJ49" s="76">
        <v>0</v>
      </c>
      <c r="BK49" s="76">
        <v>0</v>
      </c>
      <c r="BL49" s="76">
        <v>0</v>
      </c>
      <c r="BM49" s="76">
        <v>0</v>
      </c>
      <c r="BN49" s="76">
        <v>-1</v>
      </c>
      <c r="BO49" s="76">
        <v>0</v>
      </c>
      <c r="BP49" s="76">
        <v>0</v>
      </c>
      <c r="BQ49" s="76">
        <v>0</v>
      </c>
      <c r="BR49" s="76">
        <v>0</v>
      </c>
      <c r="BS49" s="76">
        <v>0</v>
      </c>
      <c r="BT49" s="76">
        <v>0</v>
      </c>
      <c r="BU49" s="76">
        <v>0</v>
      </c>
      <c r="BV49" s="76">
        <v>0</v>
      </c>
      <c r="BW49" s="76">
        <v>0</v>
      </c>
      <c r="BX49" s="76">
        <v>0</v>
      </c>
      <c r="BY49" s="76">
        <v>0</v>
      </c>
      <c r="BZ49" s="76">
        <v>0</v>
      </c>
      <c r="CA49" s="76">
        <v>0</v>
      </c>
      <c r="CB49" s="76">
        <v>0</v>
      </c>
      <c r="CC49" s="76">
        <v>0</v>
      </c>
      <c r="CD49" s="76">
        <v>0</v>
      </c>
      <c r="CE49" s="76">
        <v>0</v>
      </c>
      <c r="CF49" s="76">
        <v>0</v>
      </c>
      <c r="CG49" s="76">
        <v>0</v>
      </c>
    </row>
    <row r="50" spans="1:16384" ht="18.75" customHeight="1" x14ac:dyDescent="0.2">
      <c r="A50" s="48">
        <v>45</v>
      </c>
      <c r="B50" s="110" t="s">
        <v>338</v>
      </c>
      <c r="C50" s="49" t="s">
        <v>69</v>
      </c>
      <c r="D50" s="51" t="s">
        <v>70</v>
      </c>
      <c r="E50" s="13">
        <v>15</v>
      </c>
      <c r="F50" s="14">
        <f>MIN(Table4[[#This Row],[Gosford]:[Westmead]])</f>
        <v>5.660377358490563</v>
      </c>
      <c r="G50" s="14">
        <f>MAX(Table4[[#This Row],[Gosford]:[Westmead]])</f>
        <v>31.25</v>
      </c>
      <c r="H50" s="86">
        <v>14.893617021276595</v>
      </c>
      <c r="I50" s="87">
        <v>18.181818181818176</v>
      </c>
      <c r="J50" s="86"/>
      <c r="K50" s="85">
        <v>14.516129032258066</v>
      </c>
      <c r="L50" s="85"/>
      <c r="M50" s="85"/>
      <c r="N50" s="87">
        <v>31.25</v>
      </c>
      <c r="O50" s="86"/>
      <c r="P50" s="85">
        <v>10</v>
      </c>
      <c r="Q50" s="87">
        <v>13.888888888888884</v>
      </c>
      <c r="R50" s="86">
        <v>17.80821917808219</v>
      </c>
      <c r="S50" s="87">
        <v>7.0588235294117636</v>
      </c>
      <c r="T50" s="88"/>
      <c r="U50" s="88">
        <v>18</v>
      </c>
      <c r="V50" s="86"/>
      <c r="W50" s="85">
        <v>13.888888888888888</v>
      </c>
      <c r="X50" s="87">
        <v>9.7560975609756078</v>
      </c>
      <c r="Y50" s="86"/>
      <c r="Z50" s="87">
        <v>10.9375</v>
      </c>
      <c r="AA50" s="88">
        <v>11.553027404252155</v>
      </c>
      <c r="AB50" s="86">
        <v>20.408163265306122</v>
      </c>
      <c r="AC50" s="85"/>
      <c r="AD50" s="85">
        <v>25.423728813559322</v>
      </c>
      <c r="AE50" s="87"/>
      <c r="AF50" s="86">
        <v>17.647058823529417</v>
      </c>
      <c r="AG50" s="85">
        <v>17.857142857142851</v>
      </c>
      <c r="AH50" s="87">
        <v>16.867469879518083</v>
      </c>
      <c r="AI50" s="86"/>
      <c r="AJ50" s="85"/>
      <c r="AK50" s="87"/>
      <c r="AL50" s="88">
        <v>19.444444444444446</v>
      </c>
      <c r="AM50" s="86">
        <v>5.660377358490563</v>
      </c>
      <c r="AN50" s="87"/>
      <c r="AO50" s="88">
        <v>11.111111111111111</v>
      </c>
      <c r="AP50" s="86"/>
      <c r="AQ50" s="85"/>
      <c r="AR50" s="87">
        <v>23.529411764705884</v>
      </c>
      <c r="AS50" s="86">
        <v>18.644067796610166</v>
      </c>
      <c r="AT50" s="87">
        <v>9.8039215686274481</v>
      </c>
      <c r="AU50" s="76">
        <v>0</v>
      </c>
      <c r="AV50" s="76">
        <v>0</v>
      </c>
      <c r="AW50" s="76"/>
      <c r="AX50" s="76">
        <v>0</v>
      </c>
      <c r="AY50" s="76"/>
      <c r="AZ50" s="76"/>
      <c r="BA50" s="76">
        <v>0</v>
      </c>
      <c r="BB50" s="76"/>
      <c r="BC50" s="76">
        <v>0</v>
      </c>
      <c r="BD50" s="76">
        <v>0</v>
      </c>
      <c r="BE50" s="76">
        <v>0</v>
      </c>
      <c r="BF50" s="76">
        <v>0</v>
      </c>
      <c r="BG50" s="76"/>
      <c r="BH50" s="76">
        <v>0</v>
      </c>
      <c r="BI50" s="76"/>
      <c r="BJ50" s="76">
        <v>0</v>
      </c>
      <c r="BK50" s="76">
        <v>0</v>
      </c>
      <c r="BL50" s="76"/>
      <c r="BM50" s="76">
        <v>0</v>
      </c>
      <c r="BN50" s="76">
        <v>0</v>
      </c>
      <c r="BO50" s="76">
        <v>0</v>
      </c>
      <c r="BP50" s="76"/>
      <c r="BQ50" s="76">
        <v>0</v>
      </c>
      <c r="BR50" s="76"/>
      <c r="BS50" s="76">
        <v>0</v>
      </c>
      <c r="BT50" s="76">
        <v>0</v>
      </c>
      <c r="BU50" s="76">
        <v>0</v>
      </c>
      <c r="BV50" s="76"/>
      <c r="BW50" s="76"/>
      <c r="BX50" s="76"/>
      <c r="BY50" s="76">
        <v>0</v>
      </c>
      <c r="BZ50" s="76">
        <v>0</v>
      </c>
      <c r="CA50" s="76"/>
      <c r="CB50" s="76">
        <v>0</v>
      </c>
      <c r="CC50" s="76"/>
      <c r="CD50" s="76"/>
      <c r="CE50" s="76">
        <v>0</v>
      </c>
      <c r="CF50" s="76">
        <v>0</v>
      </c>
      <c r="CG50" s="76">
        <v>0</v>
      </c>
    </row>
    <row r="51" spans="1:16384" ht="18.75" customHeight="1" x14ac:dyDescent="0.2">
      <c r="A51" s="48">
        <v>46</v>
      </c>
      <c r="B51" s="110" t="s">
        <v>335</v>
      </c>
      <c r="C51" s="49" t="s">
        <v>157</v>
      </c>
      <c r="D51" s="51" t="s">
        <v>68</v>
      </c>
      <c r="E51" s="13">
        <v>65</v>
      </c>
      <c r="F51" s="14">
        <f>MIN(Table4[[#This Row],[Gosford]:[Westmead]])</f>
        <v>47.826086956521735</v>
      </c>
      <c r="G51" s="14">
        <f>MAX(Table4[[#This Row],[Gosford]:[Westmead]])</f>
        <v>76.923076923076934</v>
      </c>
      <c r="H51" s="86">
        <v>64.772727272727252</v>
      </c>
      <c r="I51" s="87"/>
      <c r="J51" s="86"/>
      <c r="K51" s="85">
        <v>66.666666666666671</v>
      </c>
      <c r="L51" s="85"/>
      <c r="M51" s="85"/>
      <c r="N51" s="87"/>
      <c r="O51" s="86"/>
      <c r="P51" s="85">
        <v>71.428571428571459</v>
      </c>
      <c r="Q51" s="87">
        <v>61.538461538461554</v>
      </c>
      <c r="R51" s="86">
        <v>59.677419354838712</v>
      </c>
      <c r="S51" s="87">
        <v>72</v>
      </c>
      <c r="T51" s="88"/>
      <c r="U51" s="88">
        <v>56.818181818181813</v>
      </c>
      <c r="V51" s="86"/>
      <c r="W51" s="85">
        <v>74.193548387096769</v>
      </c>
      <c r="X51" s="87">
        <v>56.756756756756758</v>
      </c>
      <c r="Y51" s="86"/>
      <c r="Z51" s="87">
        <v>52.72727272727272</v>
      </c>
      <c r="AA51" s="88">
        <v>73.489279687020556</v>
      </c>
      <c r="AB51" s="86">
        <v>47.826086956521735</v>
      </c>
      <c r="AC51" s="85"/>
      <c r="AD51" s="85">
        <v>66.037735849056617</v>
      </c>
      <c r="AE51" s="87"/>
      <c r="AF51" s="86">
        <v>57.575757575757571</v>
      </c>
      <c r="AG51" s="85">
        <v>72.54901960784315</v>
      </c>
      <c r="AH51" s="87">
        <v>58.441558441558428</v>
      </c>
      <c r="AI51" s="86"/>
      <c r="AJ51" s="85"/>
      <c r="AK51" s="87"/>
      <c r="AL51" s="88">
        <v>62.5</v>
      </c>
      <c r="AM51" s="86">
        <v>68.75</v>
      </c>
      <c r="AN51" s="87"/>
      <c r="AO51" s="88">
        <v>68.292682926829258</v>
      </c>
      <c r="AP51" s="86"/>
      <c r="AQ51" s="85"/>
      <c r="AR51" s="87">
        <v>63.829787234042534</v>
      </c>
      <c r="AS51" s="86">
        <v>76.923076923076934</v>
      </c>
      <c r="AT51" s="87">
        <v>71.739130434782624</v>
      </c>
      <c r="AU51" s="76">
        <v>0</v>
      </c>
      <c r="AV51" s="76"/>
      <c r="AW51" s="76"/>
      <c r="AX51" s="76">
        <v>0</v>
      </c>
      <c r="AY51" s="76"/>
      <c r="AZ51" s="76"/>
      <c r="BA51" s="76"/>
      <c r="BB51" s="76"/>
      <c r="BC51" s="76">
        <v>0</v>
      </c>
      <c r="BD51" s="76">
        <v>0</v>
      </c>
      <c r="BE51" s="76">
        <v>0</v>
      </c>
      <c r="BF51" s="76">
        <v>0</v>
      </c>
      <c r="BG51" s="76"/>
      <c r="BH51" s="76">
        <v>0</v>
      </c>
      <c r="BI51" s="76"/>
      <c r="BJ51" s="76">
        <v>0</v>
      </c>
      <c r="BK51" s="76">
        <v>0</v>
      </c>
      <c r="BL51" s="76"/>
      <c r="BM51" s="76">
        <v>0</v>
      </c>
      <c r="BN51" s="76">
        <v>0</v>
      </c>
      <c r="BO51" s="76">
        <v>0</v>
      </c>
      <c r="BP51" s="76"/>
      <c r="BQ51" s="76">
        <v>0</v>
      </c>
      <c r="BR51" s="76"/>
      <c r="BS51" s="76">
        <v>0</v>
      </c>
      <c r="BT51" s="76">
        <v>0</v>
      </c>
      <c r="BU51" s="76">
        <v>0</v>
      </c>
      <c r="BV51" s="76"/>
      <c r="BW51" s="76"/>
      <c r="BX51" s="76"/>
      <c r="BY51" s="76">
        <v>0</v>
      </c>
      <c r="BZ51" s="76">
        <v>0</v>
      </c>
      <c r="CA51" s="76"/>
      <c r="CB51" s="76">
        <v>0</v>
      </c>
      <c r="CC51" s="76"/>
      <c r="CD51" s="76"/>
      <c r="CE51" s="76">
        <v>0</v>
      </c>
      <c r="CF51" s="76">
        <v>0</v>
      </c>
      <c r="CG51" s="76">
        <v>0</v>
      </c>
    </row>
    <row r="52" spans="1:16384" ht="18.75" customHeight="1" x14ac:dyDescent="0.2">
      <c r="A52" s="48">
        <v>47</v>
      </c>
      <c r="B52" s="110" t="s">
        <v>338</v>
      </c>
      <c r="C52" s="49" t="s">
        <v>169</v>
      </c>
      <c r="D52" s="51" t="s">
        <v>64</v>
      </c>
      <c r="E52" s="13">
        <v>4</v>
      </c>
      <c r="F52" s="14">
        <f>MIN(Table4[[#This Row],[Gosford]:[Westmead]])</f>
        <v>0</v>
      </c>
      <c r="G52" s="14">
        <f>MAX(Table4[[#This Row],[Gosford]:[Westmead]])</f>
        <v>9.9999999999999858</v>
      </c>
      <c r="H52" s="86">
        <v>5.0781249999999609</v>
      </c>
      <c r="I52" s="87">
        <v>8.1395348837209411</v>
      </c>
      <c r="J52" s="86">
        <v>7.2072072072072206</v>
      </c>
      <c r="K52" s="85">
        <v>2.0036429872495534</v>
      </c>
      <c r="L52" s="85">
        <v>8.8235294117647065</v>
      </c>
      <c r="M52" s="85">
        <v>4.5161290322580685</v>
      </c>
      <c r="N52" s="87">
        <v>3.8314176245210878</v>
      </c>
      <c r="O52" s="86">
        <v>6.2499999999999982</v>
      </c>
      <c r="P52" s="85">
        <v>5.2763819095477276</v>
      </c>
      <c r="Q52" s="87">
        <v>4.0856031128405146</v>
      </c>
      <c r="R52" s="86">
        <v>3.6608863198458832</v>
      </c>
      <c r="S52" s="87">
        <v>6.3366336633663085</v>
      </c>
      <c r="T52" s="88">
        <v>2.5641025641025639</v>
      </c>
      <c r="U52" s="88">
        <v>3.3898305084745624</v>
      </c>
      <c r="V52" s="86">
        <v>7.407407407407403</v>
      </c>
      <c r="W52" s="85">
        <v>3.3980582524271989</v>
      </c>
      <c r="X52" s="87">
        <v>5.0505050505050715</v>
      </c>
      <c r="Y52" s="86">
        <v>5.6603773584905639</v>
      </c>
      <c r="Z52" s="87">
        <v>4.2682926829267984</v>
      </c>
      <c r="AA52" s="88">
        <v>5.2451275675539106</v>
      </c>
      <c r="AB52" s="86">
        <v>4.3879907621246748</v>
      </c>
      <c r="AC52" s="85">
        <v>2.189781021897812</v>
      </c>
      <c r="AD52" s="85">
        <v>4.176904176904209</v>
      </c>
      <c r="AE52" s="87">
        <v>9.9999999999999858</v>
      </c>
      <c r="AF52" s="86">
        <v>5.4455445544554326</v>
      </c>
      <c r="AG52" s="85">
        <v>3.4229828850855961</v>
      </c>
      <c r="AH52" s="87">
        <v>4.7393364928909989</v>
      </c>
      <c r="AI52" s="86">
        <v>2.3255813953488347</v>
      </c>
      <c r="AJ52" s="85">
        <v>0</v>
      </c>
      <c r="AK52" s="87">
        <v>2.2471910112359565</v>
      </c>
      <c r="AL52" s="88">
        <v>2.6627218934911054</v>
      </c>
      <c r="AM52" s="86">
        <v>6.3775510204081618</v>
      </c>
      <c r="AN52" s="87">
        <v>1.8867924528301883</v>
      </c>
      <c r="AO52" s="88">
        <v>0.9433962264150928</v>
      </c>
      <c r="AP52" s="86">
        <v>3.0075187969924824</v>
      </c>
      <c r="AQ52" s="85">
        <v>4.5454545454545343</v>
      </c>
      <c r="AR52" s="87">
        <v>5.1575931232091738</v>
      </c>
      <c r="AS52" s="86">
        <v>6.4837905236907512</v>
      </c>
      <c r="AT52" s="87">
        <v>2.2727272727272889</v>
      </c>
      <c r="AU52" s="76">
        <v>0</v>
      </c>
      <c r="AV52" s="76">
        <v>-1</v>
      </c>
      <c r="AW52" s="76">
        <v>0</v>
      </c>
      <c r="AX52" s="76">
        <v>0</v>
      </c>
      <c r="AY52" s="76">
        <v>0</v>
      </c>
      <c r="AZ52" s="76">
        <v>0</v>
      </c>
      <c r="BA52" s="76">
        <v>0</v>
      </c>
      <c r="BB52" s="76">
        <v>0</v>
      </c>
      <c r="BC52" s="76">
        <v>0</v>
      </c>
      <c r="BD52" s="76">
        <v>0</v>
      </c>
      <c r="BE52" s="76">
        <v>0</v>
      </c>
      <c r="BF52" s="76">
        <v>-1</v>
      </c>
      <c r="BG52" s="76">
        <v>0</v>
      </c>
      <c r="BH52" s="76">
        <v>0</v>
      </c>
      <c r="BI52" s="76">
        <v>0</v>
      </c>
      <c r="BJ52" s="76">
        <v>0</v>
      </c>
      <c r="BK52" s="76">
        <v>0</v>
      </c>
      <c r="BL52" s="76">
        <v>0</v>
      </c>
      <c r="BM52" s="76">
        <v>0</v>
      </c>
      <c r="BN52" s="76">
        <v>0</v>
      </c>
      <c r="BO52" s="76">
        <v>0</v>
      </c>
      <c r="BP52" s="76">
        <v>0</v>
      </c>
      <c r="BQ52" s="76">
        <v>0</v>
      </c>
      <c r="BR52" s="76">
        <v>-1</v>
      </c>
      <c r="BS52" s="76">
        <v>0</v>
      </c>
      <c r="BT52" s="76">
        <v>0</v>
      </c>
      <c r="BU52" s="76">
        <v>0</v>
      </c>
      <c r="BV52" s="76">
        <v>0</v>
      </c>
      <c r="BW52" s="76">
        <v>1</v>
      </c>
      <c r="BX52" s="76">
        <v>0</v>
      </c>
      <c r="BY52" s="76">
        <v>0</v>
      </c>
      <c r="BZ52" s="76">
        <v>0</v>
      </c>
      <c r="CA52" s="76">
        <v>0</v>
      </c>
      <c r="CB52" s="76">
        <v>1</v>
      </c>
      <c r="CC52" s="76">
        <v>0</v>
      </c>
      <c r="CD52" s="76">
        <v>0</v>
      </c>
      <c r="CE52" s="76">
        <v>0</v>
      </c>
      <c r="CF52" s="76">
        <v>-1</v>
      </c>
      <c r="CG52" s="76">
        <v>0</v>
      </c>
    </row>
    <row r="53" spans="1:16384" ht="18.75" customHeight="1" x14ac:dyDescent="0.2">
      <c r="A53" s="48">
        <v>50</v>
      </c>
      <c r="B53" s="110" t="s">
        <v>339</v>
      </c>
      <c r="C53" s="49" t="s">
        <v>160</v>
      </c>
      <c r="D53" s="49" t="s">
        <v>65</v>
      </c>
      <c r="E53" s="13">
        <v>85</v>
      </c>
      <c r="F53" s="14">
        <f>MIN(Table4[[#This Row],[Gosford]:[Westmead]])</f>
        <v>75.58685446009396</v>
      </c>
      <c r="G53" s="14">
        <f>MAX(Table4[[#This Row],[Gosford]:[Westmead]])</f>
        <v>96.491228070175438</v>
      </c>
      <c r="H53" s="86">
        <v>84.466019417475849</v>
      </c>
      <c r="I53" s="87">
        <v>88.636363636363612</v>
      </c>
      <c r="J53" s="86">
        <v>85.2173913043478</v>
      </c>
      <c r="K53" s="85">
        <v>90.697674418604606</v>
      </c>
      <c r="L53" s="85">
        <v>88.571428571428569</v>
      </c>
      <c r="M53" s="85">
        <v>90.184049079754587</v>
      </c>
      <c r="N53" s="87">
        <v>89.962825278810357</v>
      </c>
      <c r="O53" s="86">
        <v>88.235294117647058</v>
      </c>
      <c r="P53" s="85">
        <v>85.89108910891089</v>
      </c>
      <c r="Q53" s="87">
        <v>87.262357414448559</v>
      </c>
      <c r="R53" s="86">
        <v>86.095238095237988</v>
      </c>
      <c r="S53" s="87">
        <v>90.192307692307736</v>
      </c>
      <c r="T53" s="88">
        <v>82.051282051282044</v>
      </c>
      <c r="U53" s="88">
        <v>80.624999999999986</v>
      </c>
      <c r="V53" s="86">
        <v>85.454545454545467</v>
      </c>
      <c r="W53" s="85">
        <v>91.904761904761884</v>
      </c>
      <c r="X53" s="87">
        <v>85.573770491803245</v>
      </c>
      <c r="Y53" s="86">
        <v>94.339622641509436</v>
      </c>
      <c r="Z53" s="87">
        <v>85.282258064516228</v>
      </c>
      <c r="AA53" s="88">
        <v>93.09255375652279</v>
      </c>
      <c r="AB53" s="86">
        <v>86.067415730337189</v>
      </c>
      <c r="AC53" s="85">
        <v>84.782608695652158</v>
      </c>
      <c r="AD53" s="85">
        <v>77.990430622009427</v>
      </c>
      <c r="AE53" s="87">
        <v>84.8101265822785</v>
      </c>
      <c r="AF53" s="86">
        <v>75.58685446009396</v>
      </c>
      <c r="AG53" s="85">
        <v>90.602409638554121</v>
      </c>
      <c r="AH53" s="87">
        <v>76.659038901601889</v>
      </c>
      <c r="AI53" s="86">
        <v>86.36363636363636</v>
      </c>
      <c r="AJ53" s="85">
        <v>96.491228070175438</v>
      </c>
      <c r="AK53" s="87">
        <v>84.946236559139749</v>
      </c>
      <c r="AL53" s="88">
        <v>87.172011661807659</v>
      </c>
      <c r="AM53" s="86">
        <v>76.92307692307692</v>
      </c>
      <c r="AN53" s="87">
        <v>77.777777777777786</v>
      </c>
      <c r="AO53" s="88">
        <v>87.179487179487168</v>
      </c>
      <c r="AP53" s="86">
        <v>86.861313868613124</v>
      </c>
      <c r="AQ53" s="85">
        <v>84.810126582278514</v>
      </c>
      <c r="AR53" s="87">
        <v>86.944444444444485</v>
      </c>
      <c r="AS53" s="86">
        <v>84.019370460048478</v>
      </c>
      <c r="AT53" s="87">
        <v>77.578475336322825</v>
      </c>
      <c r="AU53" s="76">
        <v>0</v>
      </c>
      <c r="AV53" s="76">
        <v>0</v>
      </c>
      <c r="AW53" s="76">
        <v>0</v>
      </c>
      <c r="AX53" s="76">
        <v>1</v>
      </c>
      <c r="AY53" s="76">
        <v>0</v>
      </c>
      <c r="AZ53" s="76">
        <v>0</v>
      </c>
      <c r="BA53" s="76">
        <v>1</v>
      </c>
      <c r="BB53" s="76">
        <v>0</v>
      </c>
      <c r="BC53" s="76">
        <v>0</v>
      </c>
      <c r="BD53" s="76">
        <v>0</v>
      </c>
      <c r="BE53" s="76">
        <v>0</v>
      </c>
      <c r="BF53" s="76">
        <v>1</v>
      </c>
      <c r="BG53" s="76">
        <v>0</v>
      </c>
      <c r="BH53" s="76">
        <v>0</v>
      </c>
      <c r="BI53" s="76">
        <v>0</v>
      </c>
      <c r="BJ53" s="76">
        <v>1</v>
      </c>
      <c r="BK53" s="76">
        <v>0</v>
      </c>
      <c r="BL53" s="76">
        <v>0</v>
      </c>
      <c r="BM53" s="76">
        <v>0</v>
      </c>
      <c r="BN53" s="76">
        <v>1</v>
      </c>
      <c r="BO53" s="76">
        <v>0</v>
      </c>
      <c r="BP53" s="76">
        <v>0</v>
      </c>
      <c r="BQ53" s="76">
        <v>-1</v>
      </c>
      <c r="BR53" s="76">
        <v>0</v>
      </c>
      <c r="BS53" s="76">
        <v>-1</v>
      </c>
      <c r="BT53" s="76">
        <v>1</v>
      </c>
      <c r="BU53" s="76">
        <v>-1</v>
      </c>
      <c r="BV53" s="76">
        <v>0</v>
      </c>
      <c r="BW53" s="76">
        <v>1</v>
      </c>
      <c r="BX53" s="76">
        <v>0</v>
      </c>
      <c r="BY53" s="76">
        <v>0</v>
      </c>
      <c r="BZ53" s="76">
        <v>-1</v>
      </c>
      <c r="CA53" s="76">
        <v>0</v>
      </c>
      <c r="CB53" s="76">
        <v>0</v>
      </c>
      <c r="CC53" s="76">
        <v>0</v>
      </c>
      <c r="CD53" s="76">
        <v>0</v>
      </c>
      <c r="CE53" s="76">
        <v>0</v>
      </c>
      <c r="CF53" s="76">
        <v>0</v>
      </c>
      <c r="CG53" s="76">
        <v>-1</v>
      </c>
    </row>
    <row r="54" spans="1:16384" ht="18.75" customHeight="1" x14ac:dyDescent="0.2">
      <c r="A54" s="48">
        <v>51</v>
      </c>
      <c r="B54" s="110" t="s">
        <v>339</v>
      </c>
      <c r="C54" s="49" t="s">
        <v>162</v>
      </c>
      <c r="D54" s="49" t="s">
        <v>66</v>
      </c>
      <c r="E54" s="13">
        <v>91</v>
      </c>
      <c r="F54" s="14">
        <f>MIN(Table4[[#This Row],[Gosford]:[Westmead]])</f>
        <v>83.018867924528337</v>
      </c>
      <c r="G54" s="14">
        <f>MAX(Table4[[#This Row],[Gosford]:[Westmead]])</f>
        <v>96.491228070175438</v>
      </c>
      <c r="H54" s="86">
        <v>92.412451361867767</v>
      </c>
      <c r="I54" s="87">
        <v>89.204545454545439</v>
      </c>
      <c r="J54" s="86">
        <v>94.73684210526315</v>
      </c>
      <c r="K54" s="85">
        <v>95.698924731182785</v>
      </c>
      <c r="L54" s="85">
        <v>92.857142857142861</v>
      </c>
      <c r="M54" s="85">
        <v>88.124999999999972</v>
      </c>
      <c r="N54" s="87">
        <v>94.795539033457246</v>
      </c>
      <c r="O54" s="86">
        <v>94.117647058823536</v>
      </c>
      <c r="P54" s="85">
        <v>92.555831265508687</v>
      </c>
      <c r="Q54" s="87">
        <v>94.083969465648792</v>
      </c>
      <c r="R54" s="86">
        <v>89.674952198852679</v>
      </c>
      <c r="S54" s="87">
        <v>94.39071566731144</v>
      </c>
      <c r="T54" s="88">
        <v>89.743589743589752</v>
      </c>
      <c r="U54" s="88">
        <v>89.748953974895429</v>
      </c>
      <c r="V54" s="86">
        <v>92.592592592592609</v>
      </c>
      <c r="W54" s="85">
        <v>94.761904761904745</v>
      </c>
      <c r="X54" s="87">
        <v>91.803278688524571</v>
      </c>
      <c r="Y54" s="86">
        <v>92.452830188679243</v>
      </c>
      <c r="Z54" s="87">
        <v>91.111111111111171</v>
      </c>
      <c r="AA54" s="88">
        <v>95.946086535204373</v>
      </c>
      <c r="AB54" s="86">
        <v>89.639639639639739</v>
      </c>
      <c r="AC54" s="85">
        <v>89.781021897810206</v>
      </c>
      <c r="AD54" s="85">
        <v>86.506024096385431</v>
      </c>
      <c r="AE54" s="87">
        <v>89.808917197452246</v>
      </c>
      <c r="AF54" s="86">
        <v>83.018867924528337</v>
      </c>
      <c r="AG54" s="85">
        <v>94.471153846153811</v>
      </c>
      <c r="AH54" s="87">
        <v>90.182648401826469</v>
      </c>
      <c r="AI54" s="86">
        <v>93.181818181818173</v>
      </c>
      <c r="AJ54" s="85">
        <v>96.491228070175438</v>
      </c>
      <c r="AK54" s="87">
        <v>87.09677419354837</v>
      </c>
      <c r="AL54" s="88">
        <v>93.294460641399453</v>
      </c>
      <c r="AM54" s="86">
        <v>87.531172069825431</v>
      </c>
      <c r="AN54" s="87">
        <v>92.592592592592609</v>
      </c>
      <c r="AO54" s="88">
        <v>94.379391100702577</v>
      </c>
      <c r="AP54" s="86">
        <v>89.781021897810206</v>
      </c>
      <c r="AQ54" s="85">
        <v>90.967741935483886</v>
      </c>
      <c r="AR54" s="87">
        <v>92.24376731301939</v>
      </c>
      <c r="AS54" s="86">
        <v>95.073891625615786</v>
      </c>
      <c r="AT54" s="87">
        <v>88.288288288288229</v>
      </c>
      <c r="AU54" s="76">
        <v>0</v>
      </c>
      <c r="AV54" s="76">
        <v>0</v>
      </c>
      <c r="AW54" s="76">
        <v>0</v>
      </c>
      <c r="AX54" s="76">
        <v>1</v>
      </c>
      <c r="AY54" s="76">
        <v>0</v>
      </c>
      <c r="AZ54" s="76">
        <v>0</v>
      </c>
      <c r="BA54" s="76">
        <v>0</v>
      </c>
      <c r="BB54" s="76">
        <v>0</v>
      </c>
      <c r="BC54" s="76">
        <v>0</v>
      </c>
      <c r="BD54" s="76">
        <v>0</v>
      </c>
      <c r="BE54" s="76">
        <v>0</v>
      </c>
      <c r="BF54" s="76">
        <v>0</v>
      </c>
      <c r="BG54" s="76">
        <v>0</v>
      </c>
      <c r="BH54" s="76">
        <v>0</v>
      </c>
      <c r="BI54" s="76">
        <v>0</v>
      </c>
      <c r="BJ54" s="76">
        <v>0</v>
      </c>
      <c r="BK54" s="76">
        <v>0</v>
      </c>
      <c r="BL54" s="76">
        <v>0</v>
      </c>
      <c r="BM54" s="76">
        <v>0</v>
      </c>
      <c r="BN54" s="76">
        <v>1</v>
      </c>
      <c r="BO54" s="76">
        <v>0</v>
      </c>
      <c r="BP54" s="76">
        <v>0</v>
      </c>
      <c r="BQ54" s="76">
        <v>-1</v>
      </c>
      <c r="BR54" s="76">
        <v>0</v>
      </c>
      <c r="BS54" s="76">
        <v>-1</v>
      </c>
      <c r="BT54" s="76">
        <v>0</v>
      </c>
      <c r="BU54" s="76">
        <v>0</v>
      </c>
      <c r="BV54" s="76">
        <v>0</v>
      </c>
      <c r="BW54" s="76">
        <v>0</v>
      </c>
      <c r="BX54" s="76">
        <v>0</v>
      </c>
      <c r="BY54" s="76">
        <v>0</v>
      </c>
      <c r="BZ54" s="76">
        <v>-1</v>
      </c>
      <c r="CA54" s="76">
        <v>0</v>
      </c>
      <c r="CB54" s="76">
        <v>0</v>
      </c>
      <c r="CC54" s="76">
        <v>0</v>
      </c>
      <c r="CD54" s="76">
        <v>0</v>
      </c>
      <c r="CE54" s="76">
        <v>0</v>
      </c>
      <c r="CF54" s="76">
        <v>1</v>
      </c>
      <c r="CG54" s="76">
        <v>0</v>
      </c>
    </row>
    <row r="55" spans="1:16384" ht="18.75" customHeight="1" x14ac:dyDescent="0.2">
      <c r="A55" s="48">
        <v>52</v>
      </c>
      <c r="B55" s="110" t="s">
        <v>332</v>
      </c>
      <c r="C55" s="49" t="s">
        <v>161</v>
      </c>
      <c r="D55" s="49" t="s">
        <v>72</v>
      </c>
      <c r="E55" s="13">
        <v>82</v>
      </c>
      <c r="F55" s="14">
        <f>MIN(Table4[[#This Row],[Gosford]:[Westmead]])</f>
        <v>71.890547263681597</v>
      </c>
      <c r="G55" s="14">
        <f>MAX(Table4[[#This Row],[Gosford]:[Westmead]])</f>
        <v>92.857142857142861</v>
      </c>
      <c r="H55" s="86">
        <v>85.404339250493194</v>
      </c>
      <c r="I55" s="87">
        <v>81.818181818181785</v>
      </c>
      <c r="J55" s="86">
        <v>82.300884955752181</v>
      </c>
      <c r="K55" s="85">
        <v>87.791741472172319</v>
      </c>
      <c r="L55" s="85">
        <v>87.142857142857139</v>
      </c>
      <c r="M55" s="85">
        <v>80.246913580246897</v>
      </c>
      <c r="N55" s="87">
        <v>88.721804511278151</v>
      </c>
      <c r="O55" s="86">
        <v>91.17647058823529</v>
      </c>
      <c r="P55" s="85">
        <v>83.870967741935459</v>
      </c>
      <c r="Q55" s="87">
        <v>88.593155893536007</v>
      </c>
      <c r="R55" s="86">
        <v>85.028790786948079</v>
      </c>
      <c r="S55" s="87">
        <v>86.70520231213878</v>
      </c>
      <c r="T55" s="88">
        <v>79.487179487179475</v>
      </c>
      <c r="U55" s="88">
        <v>79.621848739495789</v>
      </c>
      <c r="V55" s="86">
        <v>85.454545454545467</v>
      </c>
      <c r="W55" s="85">
        <v>91.866028708133939</v>
      </c>
      <c r="X55" s="87">
        <v>79.738562091503255</v>
      </c>
      <c r="Y55" s="86">
        <v>92.452830188679243</v>
      </c>
      <c r="Z55" s="87">
        <v>76.267748478701918</v>
      </c>
      <c r="AA55" s="88">
        <v>91.147262389209203</v>
      </c>
      <c r="AB55" s="86">
        <v>81.038374717833094</v>
      </c>
      <c r="AC55" s="85">
        <v>83.211678832116775</v>
      </c>
      <c r="AD55" s="85">
        <v>73.205741626794108</v>
      </c>
      <c r="AE55" s="87">
        <v>84.516129032258078</v>
      </c>
      <c r="AF55" s="86">
        <v>76.525821596244185</v>
      </c>
      <c r="AG55" s="85">
        <v>87.40920096852291</v>
      </c>
      <c r="AH55" s="87">
        <v>76.781609195402353</v>
      </c>
      <c r="AI55" s="86">
        <v>88.63636363636364</v>
      </c>
      <c r="AJ55" s="85">
        <v>92.857142857142861</v>
      </c>
      <c r="AK55" s="87">
        <v>78.021978021977986</v>
      </c>
      <c r="AL55" s="88">
        <v>85.63049853372442</v>
      </c>
      <c r="AM55" s="86">
        <v>71.890547263681597</v>
      </c>
      <c r="AN55" s="87">
        <v>72.222222222222229</v>
      </c>
      <c r="AO55" s="88">
        <v>84.507042253521078</v>
      </c>
      <c r="AP55" s="86">
        <v>83.823529411764696</v>
      </c>
      <c r="AQ55" s="85">
        <v>89.743589743589752</v>
      </c>
      <c r="AR55" s="87">
        <v>84.722222222222257</v>
      </c>
      <c r="AS55" s="86">
        <v>80.684596577017189</v>
      </c>
      <c r="AT55" s="87">
        <v>73.469387755102034</v>
      </c>
      <c r="AU55" s="76">
        <v>0</v>
      </c>
      <c r="AV55" s="76">
        <v>0</v>
      </c>
      <c r="AW55" s="76">
        <v>0</v>
      </c>
      <c r="AX55" s="76">
        <v>1</v>
      </c>
      <c r="AY55" s="76">
        <v>0</v>
      </c>
      <c r="AZ55" s="76">
        <v>0</v>
      </c>
      <c r="BA55" s="76">
        <v>1</v>
      </c>
      <c r="BB55" s="76">
        <v>0</v>
      </c>
      <c r="BC55" s="76">
        <v>0</v>
      </c>
      <c r="BD55" s="76">
        <v>1</v>
      </c>
      <c r="BE55" s="76">
        <v>0</v>
      </c>
      <c r="BF55" s="76">
        <v>1</v>
      </c>
      <c r="BG55" s="76">
        <v>0</v>
      </c>
      <c r="BH55" s="76">
        <v>0</v>
      </c>
      <c r="BI55" s="76">
        <v>0</v>
      </c>
      <c r="BJ55" s="76">
        <v>1</v>
      </c>
      <c r="BK55" s="76">
        <v>0</v>
      </c>
      <c r="BL55" s="76">
        <v>0</v>
      </c>
      <c r="BM55" s="76">
        <v>-1</v>
      </c>
      <c r="BN55" s="76">
        <v>1</v>
      </c>
      <c r="BO55" s="76">
        <v>0</v>
      </c>
      <c r="BP55" s="76">
        <v>0</v>
      </c>
      <c r="BQ55" s="76">
        <v>-1</v>
      </c>
      <c r="BR55" s="76">
        <v>0</v>
      </c>
      <c r="BS55" s="76">
        <v>0</v>
      </c>
      <c r="BT55" s="76">
        <v>1</v>
      </c>
      <c r="BU55" s="76">
        <v>0</v>
      </c>
      <c r="BV55" s="76">
        <v>0</v>
      </c>
      <c r="BW55" s="76">
        <v>1</v>
      </c>
      <c r="BX55" s="76">
        <v>0</v>
      </c>
      <c r="BY55" s="76">
        <v>0</v>
      </c>
      <c r="BZ55" s="76">
        <v>-1</v>
      </c>
      <c r="CA55" s="76">
        <v>0</v>
      </c>
      <c r="CB55" s="76">
        <v>0</v>
      </c>
      <c r="CC55" s="76">
        <v>0</v>
      </c>
      <c r="CD55" s="76">
        <v>1</v>
      </c>
      <c r="CE55" s="76">
        <v>0</v>
      </c>
      <c r="CF55" s="76">
        <v>0</v>
      </c>
      <c r="CG55" s="76">
        <v>-1</v>
      </c>
    </row>
    <row r="56" spans="1:16384" ht="18.75" customHeight="1" x14ac:dyDescent="0.2">
      <c r="A56" s="48">
        <v>53</v>
      </c>
      <c r="B56" s="110" t="s">
        <v>332</v>
      </c>
      <c r="C56" s="49" t="s">
        <v>158</v>
      </c>
      <c r="D56" s="49" t="s">
        <v>61</v>
      </c>
      <c r="E56" s="13">
        <v>79</v>
      </c>
      <c r="F56" s="14">
        <f>MIN(Table4[[#This Row],[Gosford]:[Westmead]])</f>
        <v>71.428571428571431</v>
      </c>
      <c r="G56" s="14">
        <f>MAX(Table4[[#This Row],[Gosford]:[Westmead]])</f>
        <v>89.285714285714292</v>
      </c>
      <c r="H56" s="86">
        <v>81.996086105675275</v>
      </c>
      <c r="I56" s="87">
        <v>77.272727272727224</v>
      </c>
      <c r="J56" s="86">
        <v>78.947368421052602</v>
      </c>
      <c r="K56" s="85">
        <v>83.60360360360356</v>
      </c>
      <c r="L56" s="85">
        <v>73.91304347826086</v>
      </c>
      <c r="M56" s="85">
        <v>79.999999999999986</v>
      </c>
      <c r="N56" s="87">
        <v>84.090909090909037</v>
      </c>
      <c r="O56" s="86">
        <v>82.352941176470594</v>
      </c>
      <c r="P56" s="85">
        <v>79.455445544554408</v>
      </c>
      <c r="Q56" s="87">
        <v>83.908045977011355</v>
      </c>
      <c r="R56" s="86">
        <v>81.888246628130915</v>
      </c>
      <c r="S56" s="87">
        <v>83.689320388349557</v>
      </c>
      <c r="T56" s="88">
        <v>82.051282051282044</v>
      </c>
      <c r="U56" s="88">
        <v>76.939203354297675</v>
      </c>
      <c r="V56" s="86">
        <v>75.471698113207552</v>
      </c>
      <c r="W56" s="85">
        <v>86.956521739130395</v>
      </c>
      <c r="X56" s="87">
        <v>79.537953795379536</v>
      </c>
      <c r="Y56" s="86">
        <v>79.245283018867923</v>
      </c>
      <c r="Z56" s="87">
        <v>73.319755600814801</v>
      </c>
      <c r="AA56" s="88">
        <v>84.553014211502173</v>
      </c>
      <c r="AB56" s="86">
        <v>74.09090909090925</v>
      </c>
      <c r="AC56" s="85">
        <v>72.262773722627713</v>
      </c>
      <c r="AD56" s="85">
        <v>74.340527577937493</v>
      </c>
      <c r="AE56" s="87">
        <v>84.516129032258078</v>
      </c>
      <c r="AF56" s="86">
        <v>77.251184834123279</v>
      </c>
      <c r="AG56" s="85">
        <v>83.091787439613412</v>
      </c>
      <c r="AH56" s="87">
        <v>75.806451612903274</v>
      </c>
      <c r="AI56" s="86">
        <v>84.090909090909093</v>
      </c>
      <c r="AJ56" s="85">
        <v>89.285714285714292</v>
      </c>
      <c r="AK56" s="87">
        <v>84.946236559139777</v>
      </c>
      <c r="AL56" s="88">
        <v>81.231671554252301</v>
      </c>
      <c r="AM56" s="86">
        <v>71.428571428571431</v>
      </c>
      <c r="AN56" s="87">
        <v>72.222222222222229</v>
      </c>
      <c r="AO56" s="88">
        <v>77.985948477751649</v>
      </c>
      <c r="AP56" s="86">
        <v>73.52941176470587</v>
      </c>
      <c r="AQ56" s="85">
        <v>84.615384615384627</v>
      </c>
      <c r="AR56" s="87">
        <v>78.212290502793365</v>
      </c>
      <c r="AS56" s="86">
        <v>75.245098039215762</v>
      </c>
      <c r="AT56" s="87">
        <v>76.749435665914149</v>
      </c>
      <c r="AU56" s="76">
        <v>0</v>
      </c>
      <c r="AV56" s="76">
        <v>0</v>
      </c>
      <c r="AW56" s="76">
        <v>0</v>
      </c>
      <c r="AX56" s="76">
        <v>1</v>
      </c>
      <c r="AY56" s="76">
        <v>0</v>
      </c>
      <c r="AZ56" s="76">
        <v>0</v>
      </c>
      <c r="BA56" s="76">
        <v>0</v>
      </c>
      <c r="BB56" s="76">
        <v>0</v>
      </c>
      <c r="BC56" s="76">
        <v>0</v>
      </c>
      <c r="BD56" s="76">
        <v>1</v>
      </c>
      <c r="BE56" s="76">
        <v>0</v>
      </c>
      <c r="BF56" s="76">
        <v>1</v>
      </c>
      <c r="BG56" s="76">
        <v>0</v>
      </c>
      <c r="BH56" s="76">
        <v>0</v>
      </c>
      <c r="BI56" s="76">
        <v>0</v>
      </c>
      <c r="BJ56" s="76">
        <v>1</v>
      </c>
      <c r="BK56" s="76">
        <v>0</v>
      </c>
      <c r="BL56" s="76">
        <v>0</v>
      </c>
      <c r="BM56" s="76">
        <v>-1</v>
      </c>
      <c r="BN56" s="76">
        <v>1</v>
      </c>
      <c r="BO56" s="76">
        <v>0</v>
      </c>
      <c r="BP56" s="76">
        <v>0</v>
      </c>
      <c r="BQ56" s="76">
        <v>0</v>
      </c>
      <c r="BR56" s="76">
        <v>0</v>
      </c>
      <c r="BS56" s="76">
        <v>0</v>
      </c>
      <c r="BT56" s="76">
        <v>0</v>
      </c>
      <c r="BU56" s="76">
        <v>0</v>
      </c>
      <c r="BV56" s="76">
        <v>0</v>
      </c>
      <c r="BW56" s="76">
        <v>0</v>
      </c>
      <c r="BX56" s="76">
        <v>0</v>
      </c>
      <c r="BY56" s="76">
        <v>0</v>
      </c>
      <c r="BZ56" s="76">
        <v>-1</v>
      </c>
      <c r="CA56" s="76">
        <v>0</v>
      </c>
      <c r="CB56" s="76">
        <v>0</v>
      </c>
      <c r="CC56" s="76">
        <v>0</v>
      </c>
      <c r="CD56" s="76">
        <v>0</v>
      </c>
      <c r="CE56" s="76">
        <v>0</v>
      </c>
      <c r="CF56" s="76">
        <v>0</v>
      </c>
      <c r="CG56" s="76">
        <v>0</v>
      </c>
    </row>
    <row r="57" spans="1:16384" ht="18.75" customHeight="1" x14ac:dyDescent="0.2">
      <c r="A57" s="48">
        <v>71</v>
      </c>
      <c r="B57" s="110" t="s">
        <v>334</v>
      </c>
      <c r="C57" s="49" t="s">
        <v>62</v>
      </c>
      <c r="D57" s="49" t="s">
        <v>63</v>
      </c>
      <c r="E57" s="13">
        <v>60</v>
      </c>
      <c r="F57" s="14">
        <f>MIN(Table4[[#This Row],[Gosford]:[Westmead]])</f>
        <v>46.666666666666664</v>
      </c>
      <c r="G57" s="14">
        <f>MAX(Table4[[#This Row],[Gosford]:[Westmead]])</f>
        <v>79.032258064516114</v>
      </c>
      <c r="H57" s="86"/>
      <c r="I57" s="87"/>
      <c r="J57" s="86"/>
      <c r="K57" s="85"/>
      <c r="L57" s="85"/>
      <c r="M57" s="85"/>
      <c r="N57" s="87"/>
      <c r="O57" s="86"/>
      <c r="P57" s="85"/>
      <c r="Q57" s="87"/>
      <c r="R57" s="86"/>
      <c r="S57" s="87"/>
      <c r="T57" s="88"/>
      <c r="U57" s="88"/>
      <c r="V57" s="86"/>
      <c r="W57" s="85"/>
      <c r="X57" s="87"/>
      <c r="Y57" s="86"/>
      <c r="Z57" s="87"/>
      <c r="AA57" s="88"/>
      <c r="AB57" s="86"/>
      <c r="AC57" s="85"/>
      <c r="AD57" s="85"/>
      <c r="AE57" s="87"/>
      <c r="AF57" s="86"/>
      <c r="AG57" s="85"/>
      <c r="AH57" s="87">
        <v>79.032258064516114</v>
      </c>
      <c r="AI57" s="86"/>
      <c r="AJ57" s="85"/>
      <c r="AK57" s="87"/>
      <c r="AL57" s="88"/>
      <c r="AM57" s="86">
        <v>46.666666666666664</v>
      </c>
      <c r="AN57" s="87"/>
      <c r="AO57" s="88"/>
      <c r="AP57" s="86"/>
      <c r="AQ57" s="85"/>
      <c r="AR57" s="87"/>
      <c r="AS57" s="86"/>
      <c r="AT57" s="87"/>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v>0</v>
      </c>
      <c r="BV57" s="76"/>
      <c r="BW57" s="76"/>
      <c r="BX57" s="76"/>
      <c r="BY57" s="76"/>
      <c r="BZ57" s="76">
        <v>0</v>
      </c>
      <c r="CA57" s="76"/>
      <c r="CB57" s="76"/>
      <c r="CC57" s="76"/>
      <c r="CD57" s="76"/>
      <c r="CE57" s="76"/>
      <c r="CF57" s="76"/>
      <c r="CG57" s="76"/>
    </row>
    <row r="58" spans="1:16384" x14ac:dyDescent="0.2">
      <c r="A58" s="53"/>
      <c r="B58" s="53"/>
      <c r="C58" s="54"/>
      <c r="D58" s="54"/>
      <c r="E58" s="13"/>
      <c r="F58" s="14"/>
      <c r="G58" s="14"/>
      <c r="H58" s="83"/>
      <c r="I58" s="84"/>
      <c r="J58" s="84"/>
      <c r="K58" s="84"/>
      <c r="L58" s="84"/>
      <c r="M58" s="84"/>
      <c r="N58" s="84"/>
      <c r="O58" s="84"/>
      <c r="P58" s="84"/>
      <c r="Q58" s="84"/>
      <c r="R58" s="84"/>
      <c r="S58" s="84"/>
      <c r="T58" s="84"/>
      <c r="U58" s="84"/>
      <c r="V58" s="84"/>
      <c r="W58" s="84"/>
      <c r="X58" s="84"/>
      <c r="Y58" s="84"/>
      <c r="Z58" s="84"/>
      <c r="AA58" s="18"/>
      <c r="AB58" s="84"/>
      <c r="AC58" s="84"/>
      <c r="AD58" s="84"/>
      <c r="AE58" s="84"/>
      <c r="AF58" s="84"/>
      <c r="AG58" s="84"/>
      <c r="AH58" s="84"/>
      <c r="AI58" s="84"/>
      <c r="AJ58" s="84"/>
      <c r="AK58" s="84"/>
      <c r="AL58" s="84"/>
      <c r="AM58" s="84"/>
      <c r="AN58" s="84"/>
      <c r="AO58" s="84"/>
      <c r="AP58" s="84"/>
      <c r="AQ58" s="84"/>
      <c r="AR58" s="84"/>
      <c r="AS58" s="84"/>
      <c r="AT58" s="84"/>
    </row>
    <row r="59" spans="1:16384" ht="15.75" customHeight="1" x14ac:dyDescent="0.2">
      <c r="A59" s="47"/>
      <c r="B59" s="47"/>
      <c r="C59" s="62"/>
      <c r="E59" s="152" t="s">
        <v>92</v>
      </c>
      <c r="F59" s="152"/>
      <c r="G59" s="153"/>
      <c r="H59" s="3">
        <v>0</v>
      </c>
      <c r="I59" s="4">
        <v>4</v>
      </c>
      <c r="J59" s="4">
        <v>1</v>
      </c>
      <c r="K59" s="4">
        <v>0</v>
      </c>
      <c r="L59" s="4">
        <v>0</v>
      </c>
      <c r="M59" s="4">
        <v>2</v>
      </c>
      <c r="N59" s="4">
        <v>0</v>
      </c>
      <c r="O59" s="4">
        <v>0</v>
      </c>
      <c r="P59" s="4">
        <v>1</v>
      </c>
      <c r="Q59" s="4">
        <v>0</v>
      </c>
      <c r="R59" s="4">
        <v>0</v>
      </c>
      <c r="S59" s="4">
        <v>1</v>
      </c>
      <c r="T59" s="4">
        <v>2</v>
      </c>
      <c r="U59" s="4">
        <v>14</v>
      </c>
      <c r="V59" s="4">
        <v>0</v>
      </c>
      <c r="W59" s="4">
        <v>0</v>
      </c>
      <c r="X59" s="4">
        <v>13</v>
      </c>
      <c r="Y59" s="4">
        <v>0</v>
      </c>
      <c r="Z59" s="4">
        <v>14</v>
      </c>
      <c r="AA59" s="4">
        <v>0</v>
      </c>
      <c r="AB59" s="4">
        <v>2</v>
      </c>
      <c r="AC59" s="4">
        <v>0</v>
      </c>
      <c r="AD59" s="4">
        <v>14</v>
      </c>
      <c r="AE59" s="4">
        <v>3</v>
      </c>
      <c r="AF59" s="4">
        <v>11</v>
      </c>
      <c r="AG59" s="4">
        <v>0</v>
      </c>
      <c r="AH59" s="4">
        <v>7</v>
      </c>
      <c r="AI59" s="4">
        <v>0</v>
      </c>
      <c r="AJ59" s="4">
        <v>0</v>
      </c>
      <c r="AK59" s="4">
        <v>0</v>
      </c>
      <c r="AL59" s="4">
        <v>2</v>
      </c>
      <c r="AM59" s="4">
        <v>15</v>
      </c>
      <c r="AN59" s="4">
        <v>2</v>
      </c>
      <c r="AO59" s="4">
        <v>0</v>
      </c>
      <c r="AP59" s="4">
        <v>1</v>
      </c>
      <c r="AQ59" s="4">
        <v>0</v>
      </c>
      <c r="AR59" s="4">
        <v>1</v>
      </c>
      <c r="AS59" s="4">
        <v>0</v>
      </c>
      <c r="AT59" s="4">
        <v>9</v>
      </c>
    </row>
    <row r="60" spans="1:16384" ht="15.75" customHeight="1" x14ac:dyDescent="0.2">
      <c r="A60" s="47"/>
      <c r="B60" s="47"/>
      <c r="E60" s="154" t="s">
        <v>92</v>
      </c>
      <c r="F60" s="154"/>
      <c r="G60" s="155"/>
      <c r="H60" s="108">
        <v>5</v>
      </c>
      <c r="I60" s="109">
        <v>1</v>
      </c>
      <c r="J60" s="109">
        <v>4</v>
      </c>
      <c r="K60" s="109">
        <v>10</v>
      </c>
      <c r="L60" s="109">
        <v>3</v>
      </c>
      <c r="M60" s="109">
        <v>3</v>
      </c>
      <c r="N60" s="109">
        <v>13</v>
      </c>
      <c r="O60" s="109">
        <v>4</v>
      </c>
      <c r="P60" s="109">
        <v>3</v>
      </c>
      <c r="Q60" s="109">
        <v>9</v>
      </c>
      <c r="R60" s="109">
        <v>3</v>
      </c>
      <c r="S60" s="109">
        <v>13</v>
      </c>
      <c r="T60" s="109">
        <v>1</v>
      </c>
      <c r="U60" s="109">
        <v>0</v>
      </c>
      <c r="V60" s="109">
        <v>4</v>
      </c>
      <c r="W60" s="109">
        <v>13</v>
      </c>
      <c r="X60" s="109">
        <v>0</v>
      </c>
      <c r="Y60" s="109">
        <v>5</v>
      </c>
      <c r="Z60" s="109">
        <v>1</v>
      </c>
      <c r="AA60" s="109">
        <v>25</v>
      </c>
      <c r="AB60" s="109">
        <v>2</v>
      </c>
      <c r="AC60" s="109">
        <v>0</v>
      </c>
      <c r="AD60" s="109">
        <v>0</v>
      </c>
      <c r="AE60" s="109">
        <v>0</v>
      </c>
      <c r="AF60" s="109">
        <v>1</v>
      </c>
      <c r="AG60" s="109">
        <v>13</v>
      </c>
      <c r="AH60" s="109">
        <v>0</v>
      </c>
      <c r="AI60" s="109">
        <v>4</v>
      </c>
      <c r="AJ60" s="109">
        <v>8</v>
      </c>
      <c r="AK60" s="109">
        <v>1</v>
      </c>
      <c r="AL60" s="109">
        <v>3</v>
      </c>
      <c r="AM60" s="109">
        <v>0</v>
      </c>
      <c r="AN60" s="109">
        <v>0</v>
      </c>
      <c r="AO60" s="109">
        <v>4</v>
      </c>
      <c r="AP60" s="109">
        <v>1</v>
      </c>
      <c r="AQ60" s="109">
        <v>5</v>
      </c>
      <c r="AR60" s="109">
        <v>3</v>
      </c>
      <c r="AS60" s="109">
        <v>5</v>
      </c>
      <c r="AT60" s="109">
        <v>0</v>
      </c>
    </row>
    <row r="61" spans="1:16384" ht="6.75" customHeight="1" x14ac:dyDescent="0.2">
      <c r="A61" s="47"/>
      <c r="B61" s="47"/>
      <c r="C61" s="63"/>
      <c r="D61" s="63"/>
      <c r="E61" s="63"/>
      <c r="F61" s="63"/>
      <c r="G61" s="63"/>
    </row>
    <row r="62" spans="1:16384" ht="15" customHeight="1" x14ac:dyDescent="0.2">
      <c r="A62" s="63" t="s">
        <v>360</v>
      </c>
      <c r="B62" s="63"/>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row>
    <row r="63" spans="1:16384" ht="15" customHeight="1" x14ac:dyDescent="0.2">
      <c r="A63" s="63" t="s">
        <v>362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c r="IB63" s="133"/>
      <c r="IC63" s="133"/>
      <c r="ID63" s="133"/>
      <c r="IE63" s="133"/>
      <c r="IF63" s="133"/>
      <c r="IG63" s="133"/>
      <c r="IH63" s="133"/>
      <c r="II63" s="133"/>
      <c r="IJ63" s="133"/>
      <c r="IK63" s="133"/>
      <c r="IL63" s="133"/>
      <c r="IM63" s="133"/>
      <c r="IN63" s="133"/>
      <c r="IO63" s="133"/>
      <c r="IP63" s="133"/>
      <c r="IQ63" s="133"/>
      <c r="IR63" s="133"/>
      <c r="IS63" s="133"/>
      <c r="IT63" s="133"/>
      <c r="IU63" s="133"/>
      <c r="IV63" s="133"/>
      <c r="IW63" s="133"/>
      <c r="IX63" s="133"/>
      <c r="IY63" s="133"/>
      <c r="IZ63" s="133"/>
      <c r="JA63" s="133"/>
      <c r="JB63" s="133"/>
      <c r="JC63" s="133"/>
      <c r="JD63" s="133"/>
      <c r="JE63" s="133"/>
      <c r="JF63" s="133"/>
      <c r="JG63" s="133"/>
      <c r="JH63" s="133"/>
      <c r="JI63" s="133"/>
      <c r="JJ63" s="133"/>
      <c r="JK63" s="133"/>
      <c r="JL63" s="133"/>
      <c r="JM63" s="133"/>
      <c r="JN63" s="133"/>
      <c r="JO63" s="133"/>
      <c r="JP63" s="133"/>
      <c r="JQ63" s="133"/>
      <c r="JR63" s="133"/>
      <c r="JS63" s="133"/>
      <c r="JT63" s="133"/>
      <c r="JU63" s="133"/>
      <c r="JV63" s="133"/>
      <c r="JW63" s="133"/>
      <c r="JX63" s="133"/>
      <c r="JY63" s="133"/>
      <c r="JZ63" s="133"/>
      <c r="KA63" s="133"/>
      <c r="KB63" s="133"/>
      <c r="KC63" s="133"/>
      <c r="KD63" s="133"/>
      <c r="KE63" s="133"/>
      <c r="KF63" s="133"/>
      <c r="KG63" s="133"/>
      <c r="KH63" s="133"/>
      <c r="KI63" s="133"/>
      <c r="KJ63" s="133"/>
      <c r="KK63" s="133"/>
      <c r="KL63" s="133"/>
      <c r="KM63" s="133"/>
      <c r="KN63" s="133"/>
      <c r="KO63" s="133"/>
      <c r="KP63" s="133"/>
      <c r="KQ63" s="133"/>
      <c r="KR63" s="133"/>
      <c r="KS63" s="133"/>
      <c r="KT63" s="133"/>
      <c r="KU63" s="133"/>
      <c r="KV63" s="133"/>
      <c r="KW63" s="133"/>
      <c r="KX63" s="133"/>
      <c r="KY63" s="133"/>
      <c r="KZ63" s="133"/>
      <c r="LA63" s="133"/>
      <c r="LB63" s="133"/>
      <c r="LC63" s="133"/>
      <c r="LD63" s="133"/>
      <c r="LE63" s="133"/>
      <c r="LF63" s="133"/>
      <c r="LG63" s="133"/>
      <c r="LH63" s="133"/>
      <c r="LI63" s="133"/>
      <c r="LJ63" s="133"/>
      <c r="LK63" s="133"/>
      <c r="LL63" s="133"/>
      <c r="LM63" s="133"/>
      <c r="LN63" s="133"/>
      <c r="LO63" s="133"/>
      <c r="LP63" s="133"/>
      <c r="LQ63" s="133"/>
      <c r="LR63" s="133"/>
      <c r="LS63" s="133"/>
      <c r="LT63" s="133"/>
      <c r="LU63" s="133"/>
      <c r="LV63" s="133"/>
      <c r="LW63" s="133"/>
      <c r="LX63" s="133"/>
      <c r="LY63" s="133"/>
      <c r="LZ63" s="133"/>
      <c r="MA63" s="133"/>
      <c r="MB63" s="133"/>
      <c r="MC63" s="133"/>
      <c r="MD63" s="133"/>
      <c r="ME63" s="133"/>
      <c r="MF63" s="133"/>
      <c r="MG63" s="133"/>
      <c r="MH63" s="133"/>
      <c r="MI63" s="133"/>
      <c r="MJ63" s="133"/>
      <c r="MK63" s="133"/>
      <c r="ML63" s="133"/>
      <c r="MM63" s="133"/>
      <c r="MN63" s="133"/>
      <c r="MO63" s="133"/>
      <c r="MP63" s="133"/>
      <c r="MQ63" s="133"/>
      <c r="MR63" s="133"/>
      <c r="MS63" s="133"/>
      <c r="MT63" s="133"/>
      <c r="MU63" s="133"/>
      <c r="MV63" s="133"/>
      <c r="MW63" s="133"/>
      <c r="MX63" s="133"/>
      <c r="MY63" s="133"/>
      <c r="MZ63" s="133"/>
      <c r="NA63" s="133"/>
      <c r="NB63" s="133"/>
      <c r="NC63" s="133"/>
      <c r="ND63" s="133"/>
      <c r="NE63" s="133"/>
      <c r="NF63" s="133"/>
      <c r="NG63" s="133"/>
      <c r="NH63" s="133"/>
      <c r="NI63" s="133"/>
      <c r="NJ63" s="133"/>
      <c r="NK63" s="133"/>
      <c r="NL63" s="133"/>
      <c r="NM63" s="133"/>
      <c r="NN63" s="133"/>
      <c r="NO63" s="133"/>
      <c r="NP63" s="133"/>
      <c r="NQ63" s="133"/>
      <c r="NR63" s="133"/>
      <c r="NS63" s="133"/>
      <c r="NT63" s="133"/>
      <c r="NU63" s="133"/>
      <c r="NV63" s="133"/>
      <c r="NW63" s="133"/>
      <c r="NX63" s="133"/>
      <c r="NY63" s="133"/>
      <c r="NZ63" s="133"/>
      <c r="OA63" s="133"/>
      <c r="OB63" s="133"/>
      <c r="OC63" s="133"/>
      <c r="OD63" s="133"/>
      <c r="OE63" s="133"/>
      <c r="OF63" s="133"/>
      <c r="OG63" s="133"/>
      <c r="OH63" s="133"/>
      <c r="OI63" s="133"/>
      <c r="OJ63" s="133"/>
      <c r="OK63" s="133"/>
      <c r="OL63" s="133"/>
      <c r="OM63" s="133"/>
      <c r="ON63" s="133"/>
      <c r="OO63" s="133"/>
      <c r="OP63" s="133"/>
      <c r="OQ63" s="133"/>
      <c r="OR63" s="133"/>
      <c r="OS63" s="133"/>
      <c r="OT63" s="133"/>
      <c r="OU63" s="133"/>
      <c r="OV63" s="133"/>
      <c r="OW63" s="133"/>
      <c r="OX63" s="133"/>
      <c r="OY63" s="133"/>
      <c r="OZ63" s="133"/>
      <c r="PA63" s="133"/>
      <c r="PB63" s="133"/>
      <c r="PC63" s="133"/>
      <c r="PD63" s="133"/>
      <c r="PE63" s="133"/>
      <c r="PF63" s="133"/>
      <c r="PG63" s="133"/>
      <c r="PH63" s="133"/>
      <c r="PI63" s="133"/>
      <c r="PJ63" s="133"/>
      <c r="PK63" s="133"/>
      <c r="PL63" s="133"/>
      <c r="PM63" s="133"/>
      <c r="PN63" s="133"/>
      <c r="PO63" s="133"/>
      <c r="PP63" s="133"/>
      <c r="PQ63" s="133"/>
      <c r="PR63" s="133"/>
      <c r="PS63" s="133"/>
      <c r="PT63" s="133"/>
      <c r="PU63" s="133"/>
      <c r="PV63" s="133"/>
      <c r="PW63" s="133"/>
      <c r="PX63" s="133"/>
      <c r="PY63" s="133"/>
      <c r="PZ63" s="133"/>
      <c r="QA63" s="133"/>
      <c r="QB63" s="133"/>
      <c r="QC63" s="133"/>
      <c r="QD63" s="133"/>
      <c r="QE63" s="133"/>
      <c r="QF63" s="133"/>
      <c r="QG63" s="133"/>
      <c r="QH63" s="133"/>
      <c r="QI63" s="133"/>
      <c r="QJ63" s="133"/>
      <c r="QK63" s="133"/>
      <c r="QL63" s="133"/>
      <c r="QM63" s="133"/>
      <c r="QN63" s="133"/>
      <c r="QO63" s="133"/>
      <c r="QP63" s="133"/>
      <c r="QQ63" s="133"/>
      <c r="QR63" s="133"/>
      <c r="QS63" s="133"/>
      <c r="QT63" s="133"/>
      <c r="QU63" s="133"/>
      <c r="QV63" s="133"/>
      <c r="QW63" s="133"/>
      <c r="QX63" s="133"/>
      <c r="QY63" s="133"/>
      <c r="QZ63" s="133"/>
      <c r="RA63" s="133"/>
      <c r="RB63" s="133"/>
      <c r="RC63" s="133"/>
      <c r="RD63" s="133"/>
      <c r="RE63" s="133"/>
      <c r="RF63" s="133"/>
      <c r="RG63" s="133"/>
      <c r="RH63" s="133"/>
      <c r="RI63" s="133"/>
      <c r="RJ63" s="133"/>
      <c r="RK63" s="133"/>
      <c r="RL63" s="133"/>
      <c r="RM63" s="133"/>
      <c r="RN63" s="133"/>
      <c r="RO63" s="133"/>
      <c r="RP63" s="133"/>
      <c r="RQ63" s="133"/>
      <c r="RR63" s="133"/>
      <c r="RS63" s="133"/>
      <c r="RT63" s="133"/>
      <c r="RU63" s="133"/>
      <c r="RV63" s="133"/>
      <c r="RW63" s="133"/>
      <c r="RX63" s="133"/>
      <c r="RY63" s="133"/>
      <c r="RZ63" s="133"/>
      <c r="SA63" s="133"/>
      <c r="SB63" s="133"/>
      <c r="SC63" s="133"/>
      <c r="SD63" s="133"/>
      <c r="SE63" s="133"/>
      <c r="SF63" s="133"/>
      <c r="SG63" s="133"/>
      <c r="SH63" s="133"/>
      <c r="SI63" s="133"/>
      <c r="SJ63" s="133"/>
      <c r="SK63" s="133"/>
      <c r="SL63" s="133"/>
      <c r="SM63" s="133"/>
      <c r="SN63" s="133"/>
      <c r="SO63" s="133"/>
      <c r="SP63" s="133"/>
      <c r="SQ63" s="133"/>
      <c r="SR63" s="133"/>
      <c r="SS63" s="133"/>
      <c r="ST63" s="133"/>
      <c r="SU63" s="133"/>
      <c r="SV63" s="133"/>
      <c r="SW63" s="133"/>
      <c r="SX63" s="133"/>
      <c r="SY63" s="133"/>
      <c r="SZ63" s="133"/>
      <c r="TA63" s="133"/>
      <c r="TB63" s="133"/>
      <c r="TC63" s="133"/>
      <c r="TD63" s="133"/>
      <c r="TE63" s="133"/>
      <c r="TF63" s="133"/>
      <c r="TG63" s="133"/>
      <c r="TH63" s="133"/>
      <c r="TI63" s="133"/>
      <c r="TJ63" s="133"/>
      <c r="TK63" s="133"/>
      <c r="TL63" s="133"/>
      <c r="TM63" s="133"/>
      <c r="TN63" s="133"/>
      <c r="TO63" s="133"/>
      <c r="TP63" s="133"/>
      <c r="TQ63" s="133"/>
      <c r="TR63" s="133"/>
      <c r="TS63" s="133"/>
      <c r="TT63" s="133"/>
      <c r="TU63" s="133"/>
      <c r="TV63" s="133"/>
      <c r="TW63" s="133"/>
      <c r="TX63" s="133"/>
      <c r="TY63" s="133"/>
      <c r="TZ63" s="133"/>
      <c r="UA63" s="133"/>
      <c r="UB63" s="133"/>
      <c r="UC63" s="133"/>
      <c r="UD63" s="133"/>
      <c r="UE63" s="133"/>
      <c r="UF63" s="133"/>
      <c r="UG63" s="133"/>
      <c r="UH63" s="133"/>
      <c r="UI63" s="133"/>
      <c r="UJ63" s="133"/>
      <c r="UK63" s="133"/>
      <c r="UL63" s="133"/>
      <c r="UM63" s="133"/>
      <c r="UN63" s="133"/>
      <c r="UO63" s="133"/>
      <c r="UP63" s="133"/>
      <c r="UQ63" s="133"/>
      <c r="UR63" s="133"/>
      <c r="US63" s="133"/>
      <c r="UT63" s="133"/>
      <c r="UU63" s="133"/>
      <c r="UV63" s="133"/>
      <c r="UW63" s="133"/>
      <c r="UX63" s="133"/>
      <c r="UY63" s="133"/>
      <c r="UZ63" s="133"/>
      <c r="VA63" s="133"/>
      <c r="VB63" s="133"/>
      <c r="VC63" s="133"/>
      <c r="VD63" s="133"/>
      <c r="VE63" s="133"/>
      <c r="VF63" s="133"/>
      <c r="VG63" s="133"/>
      <c r="VH63" s="133"/>
      <c r="VI63" s="133"/>
      <c r="VJ63" s="133"/>
      <c r="VK63" s="133"/>
      <c r="VL63" s="133"/>
      <c r="VM63" s="133"/>
      <c r="VN63" s="133"/>
      <c r="VO63" s="133"/>
      <c r="VP63" s="133"/>
      <c r="VQ63" s="133"/>
      <c r="VR63" s="133"/>
      <c r="VS63" s="133"/>
      <c r="VT63" s="133"/>
      <c r="VU63" s="133"/>
      <c r="VV63" s="133"/>
      <c r="VW63" s="133"/>
      <c r="VX63" s="133"/>
      <c r="VY63" s="133"/>
      <c r="VZ63" s="133"/>
      <c r="WA63" s="133"/>
      <c r="WB63" s="133"/>
      <c r="WC63" s="133"/>
      <c r="WD63" s="133"/>
      <c r="WE63" s="133"/>
      <c r="WF63" s="133"/>
      <c r="WG63" s="133"/>
      <c r="WH63" s="133"/>
      <c r="WI63" s="133"/>
      <c r="WJ63" s="133"/>
      <c r="WK63" s="133"/>
      <c r="WL63" s="133"/>
      <c r="WM63" s="133"/>
      <c r="WN63" s="133"/>
      <c r="WO63" s="133"/>
      <c r="WP63" s="133"/>
      <c r="WQ63" s="133"/>
      <c r="WR63" s="133"/>
      <c r="WS63" s="133"/>
      <c r="WT63" s="133"/>
      <c r="WU63" s="133"/>
      <c r="WV63" s="133"/>
      <c r="WW63" s="133"/>
      <c r="WX63" s="133"/>
      <c r="WY63" s="133"/>
      <c r="WZ63" s="133"/>
      <c r="XA63" s="133"/>
      <c r="XB63" s="133"/>
      <c r="XC63" s="133"/>
      <c r="XD63" s="133"/>
      <c r="XE63" s="133"/>
      <c r="XF63" s="133"/>
      <c r="XG63" s="133"/>
      <c r="XH63" s="133"/>
      <c r="XI63" s="133"/>
      <c r="XJ63" s="133"/>
      <c r="XK63" s="133"/>
      <c r="XL63" s="133"/>
      <c r="XM63" s="133"/>
      <c r="XN63" s="133"/>
      <c r="XO63" s="133"/>
      <c r="XP63" s="133"/>
      <c r="XQ63" s="133"/>
      <c r="XR63" s="133"/>
      <c r="XS63" s="133"/>
      <c r="XT63" s="133"/>
      <c r="XU63" s="133"/>
      <c r="XV63" s="133"/>
      <c r="XW63" s="133"/>
      <c r="XX63" s="133"/>
      <c r="XY63" s="133"/>
      <c r="XZ63" s="133"/>
      <c r="YA63" s="133"/>
      <c r="YB63" s="133"/>
      <c r="YC63" s="133"/>
      <c r="YD63" s="133"/>
      <c r="YE63" s="133"/>
      <c r="YF63" s="133"/>
      <c r="YG63" s="133"/>
      <c r="YH63" s="133"/>
      <c r="YI63" s="133"/>
      <c r="YJ63" s="133"/>
      <c r="YK63" s="133"/>
      <c r="YL63" s="133"/>
      <c r="YM63" s="133"/>
      <c r="YN63" s="133"/>
      <c r="YO63" s="133"/>
      <c r="YP63" s="133"/>
      <c r="YQ63" s="133"/>
      <c r="YR63" s="133"/>
      <c r="YS63" s="133"/>
      <c r="YT63" s="133"/>
      <c r="YU63" s="133"/>
      <c r="YV63" s="133"/>
      <c r="YW63" s="133"/>
      <c r="YX63" s="133"/>
      <c r="YY63" s="133"/>
      <c r="YZ63" s="133"/>
      <c r="ZA63" s="133"/>
      <c r="ZB63" s="133"/>
      <c r="ZC63" s="133"/>
      <c r="ZD63" s="133"/>
      <c r="ZE63" s="133"/>
      <c r="ZF63" s="133"/>
      <c r="ZG63" s="133"/>
      <c r="ZH63" s="133"/>
      <c r="ZI63" s="133"/>
      <c r="ZJ63" s="133"/>
      <c r="ZK63" s="133"/>
      <c r="ZL63" s="133"/>
      <c r="ZM63" s="133"/>
      <c r="ZN63" s="133"/>
      <c r="ZO63" s="133"/>
      <c r="ZP63" s="133"/>
      <c r="ZQ63" s="133"/>
      <c r="ZR63" s="133"/>
      <c r="ZS63" s="133"/>
      <c r="ZT63" s="133"/>
      <c r="ZU63" s="133"/>
      <c r="ZV63" s="133"/>
      <c r="ZW63" s="133"/>
      <c r="ZX63" s="133"/>
      <c r="ZY63" s="133"/>
      <c r="ZZ63" s="133"/>
      <c r="AAA63" s="133"/>
      <c r="AAB63" s="133"/>
      <c r="AAC63" s="133"/>
      <c r="AAD63" s="133"/>
      <c r="AAE63" s="133"/>
      <c r="AAF63" s="133"/>
      <c r="AAG63" s="133"/>
      <c r="AAH63" s="133"/>
      <c r="AAI63" s="133"/>
      <c r="AAJ63" s="133"/>
      <c r="AAK63" s="133"/>
      <c r="AAL63" s="133"/>
      <c r="AAM63" s="133"/>
      <c r="AAN63" s="133"/>
      <c r="AAO63" s="133"/>
      <c r="AAP63" s="133"/>
      <c r="AAQ63" s="133"/>
      <c r="AAR63" s="133"/>
      <c r="AAS63" s="133"/>
      <c r="AAT63" s="133"/>
      <c r="AAU63" s="133"/>
      <c r="AAV63" s="133"/>
      <c r="AAW63" s="133"/>
      <c r="AAX63" s="133"/>
      <c r="AAY63" s="133"/>
      <c r="AAZ63" s="133"/>
      <c r="ABA63" s="133"/>
      <c r="ABB63" s="133"/>
      <c r="ABC63" s="133"/>
      <c r="ABD63" s="133"/>
      <c r="ABE63" s="133"/>
      <c r="ABF63" s="133"/>
      <c r="ABG63" s="133"/>
      <c r="ABH63" s="133"/>
      <c r="ABI63" s="133"/>
      <c r="ABJ63" s="133"/>
      <c r="ABK63" s="133"/>
      <c r="ABL63" s="133"/>
      <c r="ABM63" s="133"/>
      <c r="ABN63" s="133"/>
      <c r="ABO63" s="133"/>
      <c r="ABP63" s="133"/>
      <c r="ABQ63" s="133"/>
      <c r="ABR63" s="133"/>
      <c r="ABS63" s="133"/>
      <c r="ABT63" s="133"/>
      <c r="ABU63" s="133"/>
      <c r="ABV63" s="133"/>
      <c r="ABW63" s="133"/>
      <c r="ABX63" s="133"/>
      <c r="ABY63" s="133"/>
      <c r="ABZ63" s="133"/>
      <c r="ACA63" s="133"/>
      <c r="ACB63" s="133"/>
      <c r="ACC63" s="133"/>
      <c r="ACD63" s="133"/>
      <c r="ACE63" s="133"/>
      <c r="ACF63" s="133"/>
      <c r="ACG63" s="133"/>
      <c r="ACH63" s="133"/>
      <c r="ACI63" s="133"/>
      <c r="ACJ63" s="133"/>
      <c r="ACK63" s="133"/>
      <c r="ACL63" s="133"/>
      <c r="ACM63" s="133"/>
      <c r="ACN63" s="133"/>
      <c r="ACO63" s="133"/>
      <c r="ACP63" s="133"/>
      <c r="ACQ63" s="133"/>
      <c r="ACR63" s="133"/>
      <c r="ACS63" s="133"/>
      <c r="ACT63" s="133"/>
      <c r="ACU63" s="133"/>
      <c r="ACV63" s="133"/>
      <c r="ACW63" s="133"/>
      <c r="ACX63" s="133"/>
      <c r="ACY63" s="133"/>
      <c r="ACZ63" s="133"/>
      <c r="ADA63" s="133"/>
      <c r="ADB63" s="133"/>
      <c r="ADC63" s="133"/>
      <c r="ADD63" s="133"/>
      <c r="ADE63" s="133"/>
      <c r="ADF63" s="133"/>
      <c r="ADG63" s="133"/>
      <c r="ADH63" s="133"/>
      <c r="ADI63" s="133"/>
      <c r="ADJ63" s="133"/>
      <c r="ADK63" s="133"/>
      <c r="ADL63" s="133"/>
      <c r="ADM63" s="133"/>
      <c r="ADN63" s="133"/>
      <c r="ADO63" s="133"/>
      <c r="ADP63" s="133"/>
      <c r="ADQ63" s="133"/>
      <c r="ADR63" s="133"/>
      <c r="ADS63" s="133"/>
      <c r="ADT63" s="133"/>
      <c r="ADU63" s="133"/>
      <c r="ADV63" s="133"/>
      <c r="ADW63" s="133"/>
      <c r="ADX63" s="133"/>
      <c r="ADY63" s="133"/>
      <c r="ADZ63" s="133"/>
      <c r="AEA63" s="133"/>
      <c r="AEB63" s="133"/>
      <c r="AEC63" s="133"/>
      <c r="AED63" s="133"/>
      <c r="AEE63" s="133"/>
      <c r="AEF63" s="133"/>
      <c r="AEG63" s="133"/>
      <c r="AEH63" s="133"/>
      <c r="AEI63" s="133"/>
      <c r="AEJ63" s="133"/>
      <c r="AEK63" s="133"/>
      <c r="AEL63" s="133"/>
      <c r="AEM63" s="133"/>
      <c r="AEN63" s="133"/>
      <c r="AEO63" s="133"/>
      <c r="AEP63" s="133"/>
      <c r="AEQ63" s="133"/>
      <c r="AER63" s="133"/>
      <c r="AES63" s="133"/>
      <c r="AET63" s="133"/>
      <c r="AEU63" s="133"/>
      <c r="AEV63" s="133"/>
      <c r="AEW63" s="133"/>
      <c r="AEX63" s="133"/>
      <c r="AEY63" s="133"/>
      <c r="AEZ63" s="133"/>
      <c r="AFA63" s="133"/>
      <c r="AFB63" s="133"/>
      <c r="AFC63" s="133"/>
      <c r="AFD63" s="133"/>
      <c r="AFE63" s="133"/>
      <c r="AFF63" s="133"/>
      <c r="AFG63" s="133"/>
      <c r="AFH63" s="133"/>
      <c r="AFI63" s="133"/>
      <c r="AFJ63" s="133"/>
      <c r="AFK63" s="133"/>
      <c r="AFL63" s="133"/>
      <c r="AFM63" s="133"/>
      <c r="AFN63" s="133"/>
      <c r="AFO63" s="133"/>
      <c r="AFP63" s="133"/>
      <c r="AFQ63" s="133"/>
      <c r="AFR63" s="133"/>
      <c r="AFS63" s="133"/>
      <c r="AFT63" s="133"/>
      <c r="AFU63" s="133"/>
      <c r="AFV63" s="133"/>
      <c r="AFW63" s="133"/>
      <c r="AFX63" s="133"/>
      <c r="AFY63" s="133"/>
      <c r="AFZ63" s="133"/>
      <c r="AGA63" s="133"/>
      <c r="AGB63" s="133"/>
      <c r="AGC63" s="133"/>
      <c r="AGD63" s="133"/>
      <c r="AGE63" s="133"/>
      <c r="AGF63" s="133"/>
      <c r="AGG63" s="133"/>
      <c r="AGH63" s="133"/>
      <c r="AGI63" s="133"/>
      <c r="AGJ63" s="133"/>
      <c r="AGK63" s="133"/>
      <c r="AGL63" s="133"/>
      <c r="AGM63" s="133"/>
      <c r="AGN63" s="133"/>
      <c r="AGO63" s="133"/>
      <c r="AGP63" s="133"/>
      <c r="AGQ63" s="133"/>
      <c r="AGR63" s="133"/>
      <c r="AGS63" s="133"/>
      <c r="AGT63" s="133"/>
      <c r="AGU63" s="133"/>
      <c r="AGV63" s="133"/>
      <c r="AGW63" s="133"/>
      <c r="AGX63" s="133"/>
      <c r="AGY63" s="133"/>
      <c r="AGZ63" s="133"/>
      <c r="AHA63" s="133"/>
      <c r="AHB63" s="133"/>
      <c r="AHC63" s="133"/>
      <c r="AHD63" s="133"/>
      <c r="AHE63" s="133"/>
      <c r="AHF63" s="133"/>
      <c r="AHG63" s="133"/>
      <c r="AHH63" s="133"/>
      <c r="AHI63" s="133"/>
      <c r="AHJ63" s="133"/>
      <c r="AHK63" s="133"/>
      <c r="AHL63" s="133"/>
      <c r="AHM63" s="133"/>
      <c r="AHN63" s="133"/>
      <c r="AHO63" s="133"/>
      <c r="AHP63" s="133"/>
      <c r="AHQ63" s="133"/>
      <c r="AHR63" s="133"/>
      <c r="AHS63" s="133"/>
      <c r="AHT63" s="133"/>
      <c r="AHU63" s="133"/>
      <c r="AHV63" s="133"/>
      <c r="AHW63" s="133"/>
      <c r="AHX63" s="133"/>
      <c r="AHY63" s="133"/>
      <c r="AHZ63" s="133"/>
      <c r="AIA63" s="133"/>
      <c r="AIB63" s="133"/>
      <c r="AIC63" s="133"/>
      <c r="AID63" s="133"/>
      <c r="AIE63" s="133"/>
      <c r="AIF63" s="133"/>
      <c r="AIG63" s="133"/>
      <c r="AIH63" s="133"/>
      <c r="AII63" s="133"/>
      <c r="AIJ63" s="133"/>
      <c r="AIK63" s="133"/>
      <c r="AIL63" s="133"/>
      <c r="AIM63" s="133"/>
      <c r="AIN63" s="133"/>
      <c r="AIO63" s="133"/>
      <c r="AIP63" s="133"/>
      <c r="AIQ63" s="133"/>
      <c r="AIR63" s="133"/>
      <c r="AIS63" s="133"/>
      <c r="AIT63" s="133"/>
      <c r="AIU63" s="133"/>
      <c r="AIV63" s="133"/>
      <c r="AIW63" s="133"/>
      <c r="AIX63" s="133"/>
      <c r="AIY63" s="133"/>
      <c r="AIZ63" s="133"/>
      <c r="AJA63" s="133"/>
      <c r="AJB63" s="133"/>
      <c r="AJC63" s="133"/>
      <c r="AJD63" s="133"/>
      <c r="AJE63" s="133"/>
      <c r="AJF63" s="133"/>
      <c r="AJG63" s="133"/>
      <c r="AJH63" s="133"/>
      <c r="AJI63" s="133"/>
      <c r="AJJ63" s="133"/>
      <c r="AJK63" s="133"/>
      <c r="AJL63" s="133"/>
      <c r="AJM63" s="133"/>
      <c r="AJN63" s="133"/>
      <c r="AJO63" s="133"/>
      <c r="AJP63" s="133"/>
      <c r="AJQ63" s="133"/>
      <c r="AJR63" s="133"/>
      <c r="AJS63" s="133"/>
      <c r="AJT63" s="133"/>
      <c r="AJU63" s="133"/>
      <c r="AJV63" s="133"/>
      <c r="AJW63" s="133"/>
      <c r="AJX63" s="133"/>
      <c r="AJY63" s="133"/>
      <c r="AJZ63" s="133"/>
      <c r="AKA63" s="133"/>
      <c r="AKB63" s="133"/>
      <c r="AKC63" s="133"/>
      <c r="AKD63" s="133"/>
      <c r="AKE63" s="133"/>
      <c r="AKF63" s="133"/>
      <c r="AKG63" s="133"/>
      <c r="AKH63" s="133"/>
      <c r="AKI63" s="133"/>
      <c r="AKJ63" s="133"/>
      <c r="AKK63" s="133"/>
      <c r="AKL63" s="133"/>
      <c r="AKM63" s="133"/>
      <c r="AKN63" s="133"/>
      <c r="AKO63" s="133"/>
      <c r="AKP63" s="133"/>
      <c r="AKQ63" s="133"/>
      <c r="AKR63" s="133"/>
      <c r="AKS63" s="133"/>
      <c r="AKT63" s="133"/>
      <c r="AKU63" s="133"/>
      <c r="AKV63" s="133"/>
      <c r="AKW63" s="133"/>
      <c r="AKX63" s="133"/>
      <c r="AKY63" s="133"/>
      <c r="AKZ63" s="133"/>
      <c r="ALA63" s="133"/>
      <c r="ALB63" s="133"/>
      <c r="ALC63" s="133"/>
      <c r="ALD63" s="133"/>
      <c r="ALE63" s="133"/>
      <c r="ALF63" s="133"/>
      <c r="ALG63" s="133"/>
      <c r="ALH63" s="133"/>
      <c r="ALI63" s="133"/>
      <c r="ALJ63" s="133"/>
      <c r="ALK63" s="133"/>
      <c r="ALL63" s="133"/>
      <c r="ALM63" s="133"/>
      <c r="ALN63" s="133"/>
      <c r="ALO63" s="133"/>
      <c r="ALP63" s="133"/>
      <c r="ALQ63" s="133"/>
      <c r="ALR63" s="133"/>
      <c r="ALS63" s="133"/>
      <c r="ALT63" s="133"/>
      <c r="ALU63" s="133"/>
      <c r="ALV63" s="133"/>
      <c r="ALW63" s="133"/>
      <c r="ALX63" s="133"/>
      <c r="ALY63" s="133"/>
      <c r="ALZ63" s="133"/>
      <c r="AMA63" s="133"/>
      <c r="AMB63" s="133"/>
      <c r="AMC63" s="133"/>
      <c r="AMD63" s="133"/>
      <c r="AME63" s="133"/>
      <c r="AMF63" s="133"/>
      <c r="AMG63" s="133"/>
      <c r="AMH63" s="133"/>
      <c r="AMI63" s="133"/>
      <c r="AMJ63" s="133"/>
      <c r="AMK63" s="133"/>
      <c r="AML63" s="133"/>
      <c r="AMM63" s="133"/>
      <c r="AMN63" s="133"/>
      <c r="AMO63" s="133"/>
      <c r="AMP63" s="133"/>
      <c r="AMQ63" s="133"/>
      <c r="AMR63" s="133"/>
      <c r="AMS63" s="133"/>
      <c r="AMT63" s="133"/>
      <c r="AMU63" s="133"/>
      <c r="AMV63" s="133"/>
      <c r="AMW63" s="133"/>
      <c r="AMX63" s="133"/>
      <c r="AMY63" s="133"/>
      <c r="AMZ63" s="133"/>
      <c r="ANA63" s="133"/>
      <c r="ANB63" s="133"/>
      <c r="ANC63" s="133"/>
      <c r="AND63" s="133"/>
      <c r="ANE63" s="133"/>
      <c r="ANF63" s="133"/>
      <c r="ANG63" s="133"/>
      <c r="ANH63" s="133"/>
      <c r="ANI63" s="133"/>
      <c r="ANJ63" s="133"/>
      <c r="ANK63" s="133"/>
      <c r="ANL63" s="133"/>
      <c r="ANM63" s="133"/>
      <c r="ANN63" s="133"/>
      <c r="ANO63" s="133"/>
      <c r="ANP63" s="133"/>
      <c r="ANQ63" s="133"/>
      <c r="ANR63" s="133"/>
      <c r="ANS63" s="133"/>
      <c r="ANT63" s="133"/>
      <c r="ANU63" s="133"/>
      <c r="ANV63" s="133"/>
      <c r="ANW63" s="133"/>
      <c r="ANX63" s="133"/>
      <c r="ANY63" s="133"/>
      <c r="ANZ63" s="133"/>
      <c r="AOA63" s="133"/>
      <c r="AOB63" s="133"/>
      <c r="AOC63" s="133"/>
      <c r="AOD63" s="133"/>
      <c r="AOE63" s="133"/>
      <c r="AOF63" s="133"/>
      <c r="AOG63" s="133"/>
      <c r="AOH63" s="133"/>
      <c r="AOI63" s="133"/>
      <c r="AOJ63" s="133"/>
      <c r="AOK63" s="133"/>
      <c r="AOL63" s="133"/>
      <c r="AOM63" s="133"/>
      <c r="AON63" s="133"/>
      <c r="AOO63" s="133"/>
      <c r="AOP63" s="133"/>
      <c r="AOQ63" s="133"/>
      <c r="AOR63" s="133"/>
      <c r="AOS63" s="133"/>
      <c r="AOT63" s="133"/>
      <c r="AOU63" s="133"/>
      <c r="AOV63" s="133"/>
      <c r="AOW63" s="133"/>
      <c r="AOX63" s="133"/>
      <c r="AOY63" s="133"/>
      <c r="AOZ63" s="133"/>
      <c r="APA63" s="133"/>
      <c r="APB63" s="133"/>
      <c r="APC63" s="133"/>
      <c r="APD63" s="133"/>
      <c r="APE63" s="133"/>
      <c r="APF63" s="133"/>
      <c r="APG63" s="133"/>
      <c r="APH63" s="133"/>
      <c r="API63" s="133"/>
      <c r="APJ63" s="133"/>
      <c r="APK63" s="133"/>
      <c r="APL63" s="133"/>
      <c r="APM63" s="133"/>
      <c r="APN63" s="133"/>
      <c r="APO63" s="133"/>
      <c r="APP63" s="133"/>
      <c r="APQ63" s="133"/>
      <c r="APR63" s="133"/>
      <c r="APS63" s="133"/>
      <c r="APT63" s="133"/>
      <c r="APU63" s="133"/>
      <c r="APV63" s="133"/>
      <c r="APW63" s="133"/>
      <c r="APX63" s="133"/>
      <c r="APY63" s="133"/>
      <c r="APZ63" s="133"/>
      <c r="AQA63" s="133"/>
      <c r="AQB63" s="133"/>
      <c r="AQC63" s="133"/>
      <c r="AQD63" s="133"/>
      <c r="AQE63" s="133"/>
      <c r="AQF63" s="133"/>
      <c r="AQG63" s="133"/>
      <c r="AQH63" s="133"/>
      <c r="AQI63" s="133"/>
      <c r="AQJ63" s="133"/>
      <c r="AQK63" s="133"/>
      <c r="AQL63" s="133"/>
      <c r="AQM63" s="133"/>
      <c r="AQN63" s="133"/>
      <c r="AQO63" s="133"/>
      <c r="AQP63" s="133"/>
      <c r="AQQ63" s="133"/>
      <c r="AQR63" s="133"/>
      <c r="AQS63" s="133"/>
      <c r="AQT63" s="133"/>
      <c r="AQU63" s="133"/>
      <c r="AQV63" s="133"/>
      <c r="AQW63" s="133"/>
      <c r="AQX63" s="133"/>
      <c r="AQY63" s="133"/>
      <c r="AQZ63" s="133"/>
      <c r="ARA63" s="133"/>
      <c r="ARB63" s="133"/>
      <c r="ARC63" s="133"/>
      <c r="ARD63" s="133"/>
      <c r="ARE63" s="133"/>
      <c r="ARF63" s="133"/>
      <c r="ARG63" s="133"/>
      <c r="ARH63" s="133"/>
      <c r="ARI63" s="133"/>
      <c r="ARJ63" s="133"/>
      <c r="ARK63" s="133"/>
      <c r="ARL63" s="133"/>
      <c r="ARM63" s="133"/>
      <c r="ARN63" s="133"/>
      <c r="ARO63" s="133"/>
      <c r="ARP63" s="133"/>
      <c r="ARQ63" s="133"/>
      <c r="ARR63" s="133"/>
      <c r="ARS63" s="133"/>
      <c r="ART63" s="133"/>
      <c r="ARU63" s="133"/>
      <c r="ARV63" s="133"/>
      <c r="ARW63" s="133"/>
      <c r="ARX63" s="133"/>
      <c r="ARY63" s="133"/>
      <c r="ARZ63" s="133"/>
      <c r="ASA63" s="133"/>
      <c r="ASB63" s="133"/>
      <c r="ASC63" s="133"/>
      <c r="ASD63" s="133"/>
      <c r="ASE63" s="133"/>
      <c r="ASF63" s="133"/>
      <c r="ASG63" s="133"/>
      <c r="ASH63" s="133"/>
      <c r="ASI63" s="133"/>
      <c r="ASJ63" s="133"/>
      <c r="ASK63" s="133"/>
      <c r="ASL63" s="133"/>
      <c r="ASM63" s="133"/>
      <c r="ASN63" s="133"/>
      <c r="ASO63" s="133"/>
      <c r="ASP63" s="133"/>
      <c r="ASQ63" s="133"/>
      <c r="ASR63" s="133"/>
      <c r="ASS63" s="133"/>
      <c r="AST63" s="133"/>
      <c r="ASU63" s="133"/>
      <c r="ASV63" s="133"/>
      <c r="ASW63" s="133"/>
      <c r="ASX63" s="133"/>
      <c r="ASY63" s="133"/>
      <c r="ASZ63" s="133"/>
      <c r="ATA63" s="133"/>
      <c r="ATB63" s="133"/>
      <c r="ATC63" s="133"/>
      <c r="ATD63" s="133"/>
      <c r="ATE63" s="133"/>
      <c r="ATF63" s="133"/>
      <c r="ATG63" s="133"/>
      <c r="ATH63" s="133"/>
      <c r="ATI63" s="133"/>
      <c r="ATJ63" s="133"/>
      <c r="ATK63" s="133"/>
      <c r="ATL63" s="133"/>
      <c r="ATM63" s="133"/>
      <c r="ATN63" s="133"/>
      <c r="ATO63" s="133"/>
      <c r="ATP63" s="133"/>
      <c r="ATQ63" s="133"/>
      <c r="ATR63" s="133"/>
      <c r="ATS63" s="133"/>
      <c r="ATT63" s="133"/>
      <c r="ATU63" s="133"/>
      <c r="ATV63" s="133"/>
      <c r="ATW63" s="133"/>
      <c r="ATX63" s="133"/>
      <c r="ATY63" s="133"/>
      <c r="ATZ63" s="133"/>
      <c r="AUA63" s="133"/>
      <c r="AUB63" s="133"/>
      <c r="AUC63" s="133"/>
      <c r="AUD63" s="133"/>
      <c r="AUE63" s="133"/>
      <c r="AUF63" s="133"/>
      <c r="AUG63" s="133"/>
      <c r="AUH63" s="133"/>
      <c r="AUI63" s="133"/>
      <c r="AUJ63" s="133"/>
      <c r="AUK63" s="133"/>
      <c r="AUL63" s="133"/>
      <c r="AUM63" s="133"/>
      <c r="AUN63" s="133"/>
      <c r="AUO63" s="133"/>
      <c r="AUP63" s="133"/>
      <c r="AUQ63" s="133"/>
      <c r="AUR63" s="133"/>
      <c r="AUS63" s="133"/>
      <c r="AUT63" s="133"/>
      <c r="AUU63" s="133"/>
      <c r="AUV63" s="133"/>
      <c r="AUW63" s="133"/>
      <c r="AUX63" s="133"/>
      <c r="AUY63" s="133"/>
      <c r="AUZ63" s="133"/>
      <c r="AVA63" s="133"/>
      <c r="AVB63" s="133"/>
      <c r="AVC63" s="133"/>
      <c r="AVD63" s="133"/>
      <c r="AVE63" s="133"/>
      <c r="AVF63" s="133"/>
      <c r="AVG63" s="133"/>
      <c r="AVH63" s="133"/>
      <c r="AVI63" s="133"/>
      <c r="AVJ63" s="133"/>
      <c r="AVK63" s="133"/>
      <c r="AVL63" s="133"/>
      <c r="AVM63" s="133"/>
      <c r="AVN63" s="133"/>
      <c r="AVO63" s="133"/>
      <c r="AVP63" s="133"/>
      <c r="AVQ63" s="133"/>
      <c r="AVR63" s="133"/>
      <c r="AVS63" s="133"/>
      <c r="AVT63" s="133"/>
      <c r="AVU63" s="133"/>
      <c r="AVV63" s="133"/>
      <c r="AVW63" s="133"/>
      <c r="AVX63" s="133"/>
      <c r="AVY63" s="133"/>
      <c r="AVZ63" s="133"/>
      <c r="AWA63" s="133"/>
      <c r="AWB63" s="133"/>
      <c r="AWC63" s="133"/>
      <c r="AWD63" s="133"/>
      <c r="AWE63" s="133"/>
      <c r="AWF63" s="133"/>
      <c r="AWG63" s="133"/>
      <c r="AWH63" s="133"/>
      <c r="AWI63" s="133"/>
      <c r="AWJ63" s="133"/>
      <c r="AWK63" s="133"/>
      <c r="AWL63" s="133"/>
      <c r="AWM63" s="133"/>
      <c r="AWN63" s="133"/>
      <c r="AWO63" s="133"/>
      <c r="AWP63" s="133"/>
      <c r="AWQ63" s="133"/>
      <c r="AWR63" s="133"/>
      <c r="AWS63" s="133"/>
      <c r="AWT63" s="133"/>
      <c r="AWU63" s="133"/>
      <c r="AWV63" s="133"/>
      <c r="AWW63" s="133"/>
      <c r="AWX63" s="133"/>
      <c r="AWY63" s="133"/>
      <c r="AWZ63" s="133"/>
      <c r="AXA63" s="133"/>
      <c r="AXB63" s="133"/>
      <c r="AXC63" s="133"/>
      <c r="AXD63" s="133"/>
      <c r="AXE63" s="133"/>
      <c r="AXF63" s="133"/>
      <c r="AXG63" s="133"/>
      <c r="AXH63" s="133"/>
      <c r="AXI63" s="133"/>
      <c r="AXJ63" s="133"/>
      <c r="AXK63" s="133"/>
      <c r="AXL63" s="133"/>
      <c r="AXM63" s="133"/>
      <c r="AXN63" s="133"/>
      <c r="AXO63" s="133"/>
      <c r="AXP63" s="133"/>
      <c r="AXQ63" s="133"/>
      <c r="AXR63" s="133"/>
      <c r="AXS63" s="133"/>
      <c r="AXT63" s="133"/>
      <c r="AXU63" s="133"/>
      <c r="AXV63" s="133"/>
      <c r="AXW63" s="133"/>
      <c r="AXX63" s="133"/>
      <c r="AXY63" s="133"/>
      <c r="AXZ63" s="133"/>
      <c r="AYA63" s="133"/>
      <c r="AYB63" s="133"/>
      <c r="AYC63" s="133"/>
      <c r="AYD63" s="133"/>
      <c r="AYE63" s="133"/>
      <c r="AYF63" s="133"/>
      <c r="AYG63" s="133"/>
      <c r="AYH63" s="133"/>
      <c r="AYI63" s="133"/>
      <c r="AYJ63" s="133"/>
      <c r="AYK63" s="133"/>
      <c r="AYL63" s="133"/>
      <c r="AYM63" s="133"/>
      <c r="AYN63" s="133"/>
      <c r="AYO63" s="133"/>
      <c r="AYP63" s="133"/>
      <c r="AYQ63" s="133"/>
      <c r="AYR63" s="133"/>
      <c r="AYS63" s="133"/>
      <c r="AYT63" s="133"/>
      <c r="AYU63" s="133"/>
      <c r="AYV63" s="133"/>
      <c r="AYW63" s="133"/>
      <c r="AYX63" s="133"/>
      <c r="AYY63" s="133"/>
      <c r="AYZ63" s="133"/>
      <c r="AZA63" s="133"/>
      <c r="AZB63" s="133"/>
      <c r="AZC63" s="133"/>
      <c r="AZD63" s="133"/>
      <c r="AZE63" s="133"/>
      <c r="AZF63" s="133"/>
      <c r="AZG63" s="133"/>
      <c r="AZH63" s="133"/>
      <c r="AZI63" s="133"/>
      <c r="AZJ63" s="133"/>
      <c r="AZK63" s="133"/>
      <c r="AZL63" s="133"/>
      <c r="AZM63" s="133"/>
      <c r="AZN63" s="133"/>
      <c r="AZO63" s="133"/>
      <c r="AZP63" s="133"/>
      <c r="AZQ63" s="133"/>
      <c r="AZR63" s="133"/>
      <c r="AZS63" s="133"/>
      <c r="AZT63" s="133"/>
      <c r="AZU63" s="133"/>
      <c r="AZV63" s="133"/>
      <c r="AZW63" s="133"/>
      <c r="AZX63" s="133"/>
      <c r="AZY63" s="133"/>
      <c r="AZZ63" s="133"/>
      <c r="BAA63" s="133"/>
      <c r="BAB63" s="133"/>
      <c r="BAC63" s="133"/>
      <c r="BAD63" s="133"/>
      <c r="BAE63" s="133"/>
      <c r="BAF63" s="133"/>
      <c r="BAG63" s="133"/>
      <c r="BAH63" s="133"/>
      <c r="BAI63" s="133"/>
      <c r="BAJ63" s="133"/>
      <c r="BAK63" s="133"/>
      <c r="BAL63" s="133"/>
      <c r="BAM63" s="133"/>
      <c r="BAN63" s="133"/>
      <c r="BAO63" s="133"/>
      <c r="BAP63" s="133"/>
      <c r="BAQ63" s="133"/>
      <c r="BAR63" s="133"/>
      <c r="BAS63" s="133"/>
      <c r="BAT63" s="133"/>
      <c r="BAU63" s="133"/>
      <c r="BAV63" s="133"/>
      <c r="BAW63" s="133"/>
      <c r="BAX63" s="133"/>
      <c r="BAY63" s="133"/>
      <c r="BAZ63" s="133"/>
      <c r="BBA63" s="133"/>
      <c r="BBB63" s="133"/>
      <c r="BBC63" s="133"/>
      <c r="BBD63" s="133"/>
      <c r="BBE63" s="133"/>
      <c r="BBF63" s="133"/>
      <c r="BBG63" s="133"/>
      <c r="BBH63" s="133"/>
      <c r="BBI63" s="133"/>
      <c r="BBJ63" s="133"/>
      <c r="BBK63" s="133"/>
      <c r="BBL63" s="133"/>
      <c r="BBM63" s="133"/>
      <c r="BBN63" s="133"/>
      <c r="BBO63" s="133"/>
      <c r="BBP63" s="133"/>
      <c r="BBQ63" s="133"/>
      <c r="BBR63" s="133"/>
      <c r="BBS63" s="133"/>
      <c r="BBT63" s="133"/>
      <c r="BBU63" s="133"/>
      <c r="BBV63" s="133"/>
      <c r="BBW63" s="133"/>
      <c r="BBX63" s="133"/>
      <c r="BBY63" s="133"/>
      <c r="BBZ63" s="133"/>
      <c r="BCA63" s="133"/>
      <c r="BCB63" s="133"/>
      <c r="BCC63" s="133"/>
      <c r="BCD63" s="133"/>
      <c r="BCE63" s="133"/>
      <c r="BCF63" s="133"/>
      <c r="BCG63" s="133"/>
      <c r="BCH63" s="133"/>
      <c r="BCI63" s="133"/>
      <c r="BCJ63" s="133"/>
      <c r="BCK63" s="133"/>
      <c r="BCL63" s="133"/>
      <c r="BCM63" s="133"/>
      <c r="BCN63" s="133"/>
      <c r="BCO63" s="133"/>
      <c r="BCP63" s="133"/>
      <c r="BCQ63" s="133"/>
      <c r="BCR63" s="133"/>
      <c r="BCS63" s="133"/>
      <c r="BCT63" s="133"/>
      <c r="BCU63" s="133"/>
      <c r="BCV63" s="133"/>
      <c r="BCW63" s="133"/>
      <c r="BCX63" s="133"/>
      <c r="BCY63" s="133"/>
      <c r="BCZ63" s="133"/>
      <c r="BDA63" s="133"/>
      <c r="BDB63" s="133"/>
      <c r="BDC63" s="133"/>
      <c r="BDD63" s="133"/>
      <c r="BDE63" s="133"/>
      <c r="BDF63" s="133"/>
      <c r="BDG63" s="133"/>
      <c r="BDH63" s="133"/>
      <c r="BDI63" s="133"/>
      <c r="BDJ63" s="133"/>
      <c r="BDK63" s="133"/>
      <c r="BDL63" s="133"/>
      <c r="BDM63" s="133"/>
      <c r="BDN63" s="133"/>
      <c r="BDO63" s="133"/>
      <c r="BDP63" s="133"/>
      <c r="BDQ63" s="133"/>
      <c r="BDR63" s="133"/>
      <c r="BDS63" s="133"/>
      <c r="BDT63" s="133"/>
      <c r="BDU63" s="133"/>
      <c r="BDV63" s="133"/>
      <c r="BDW63" s="133"/>
      <c r="BDX63" s="133"/>
      <c r="BDY63" s="133"/>
      <c r="BDZ63" s="133"/>
      <c r="BEA63" s="133"/>
      <c r="BEB63" s="133"/>
      <c r="BEC63" s="133"/>
      <c r="BED63" s="133"/>
      <c r="BEE63" s="133"/>
      <c r="BEF63" s="133"/>
      <c r="BEG63" s="133"/>
      <c r="BEH63" s="133"/>
      <c r="BEI63" s="133"/>
      <c r="BEJ63" s="133"/>
      <c r="BEK63" s="133"/>
      <c r="BEL63" s="133"/>
      <c r="BEM63" s="133"/>
      <c r="BEN63" s="133"/>
      <c r="BEO63" s="133"/>
      <c r="BEP63" s="133"/>
      <c r="BEQ63" s="133"/>
      <c r="BER63" s="133"/>
      <c r="BES63" s="133"/>
      <c r="BET63" s="133"/>
      <c r="BEU63" s="133"/>
      <c r="BEV63" s="133"/>
      <c r="BEW63" s="133"/>
      <c r="BEX63" s="133"/>
      <c r="BEY63" s="133"/>
      <c r="BEZ63" s="133"/>
      <c r="BFA63" s="133"/>
      <c r="BFB63" s="133"/>
      <c r="BFC63" s="133"/>
      <c r="BFD63" s="133"/>
      <c r="BFE63" s="133"/>
      <c r="BFF63" s="133"/>
      <c r="BFG63" s="133"/>
      <c r="BFH63" s="133"/>
      <c r="BFI63" s="133"/>
      <c r="BFJ63" s="133"/>
      <c r="BFK63" s="133"/>
      <c r="BFL63" s="133"/>
      <c r="BFM63" s="133"/>
      <c r="BFN63" s="133"/>
      <c r="BFO63" s="133"/>
      <c r="BFP63" s="133"/>
      <c r="BFQ63" s="133"/>
      <c r="BFR63" s="133"/>
      <c r="BFS63" s="133"/>
      <c r="BFT63" s="133"/>
      <c r="BFU63" s="133"/>
      <c r="BFV63" s="133"/>
      <c r="BFW63" s="133"/>
      <c r="BFX63" s="133"/>
      <c r="BFY63" s="133"/>
      <c r="BFZ63" s="133"/>
      <c r="BGA63" s="133"/>
      <c r="BGB63" s="133"/>
      <c r="BGC63" s="133"/>
      <c r="BGD63" s="133"/>
      <c r="BGE63" s="133"/>
      <c r="BGF63" s="133"/>
      <c r="BGG63" s="133"/>
      <c r="BGH63" s="133"/>
      <c r="BGI63" s="133"/>
      <c r="BGJ63" s="133"/>
      <c r="BGK63" s="133"/>
      <c r="BGL63" s="133"/>
      <c r="BGM63" s="133"/>
      <c r="BGN63" s="133"/>
      <c r="BGO63" s="133"/>
      <c r="BGP63" s="133"/>
      <c r="BGQ63" s="133"/>
      <c r="BGR63" s="133"/>
      <c r="BGS63" s="133"/>
      <c r="BGT63" s="133"/>
      <c r="BGU63" s="133"/>
      <c r="BGV63" s="133"/>
      <c r="BGW63" s="133"/>
      <c r="BGX63" s="133"/>
      <c r="BGY63" s="133"/>
      <c r="BGZ63" s="133"/>
      <c r="BHA63" s="133"/>
      <c r="BHB63" s="133"/>
      <c r="BHC63" s="133"/>
      <c r="BHD63" s="133"/>
      <c r="BHE63" s="133"/>
      <c r="BHF63" s="133"/>
      <c r="BHG63" s="133"/>
      <c r="BHH63" s="133"/>
      <c r="BHI63" s="133"/>
      <c r="BHJ63" s="133"/>
      <c r="BHK63" s="133"/>
      <c r="BHL63" s="133"/>
      <c r="BHM63" s="133"/>
      <c r="BHN63" s="133"/>
      <c r="BHO63" s="133"/>
      <c r="BHP63" s="133"/>
      <c r="BHQ63" s="133"/>
      <c r="BHR63" s="133"/>
      <c r="BHS63" s="133"/>
      <c r="BHT63" s="133"/>
      <c r="BHU63" s="133"/>
      <c r="BHV63" s="133"/>
      <c r="BHW63" s="133"/>
      <c r="BHX63" s="133"/>
      <c r="BHY63" s="133"/>
      <c r="BHZ63" s="133"/>
      <c r="BIA63" s="133"/>
      <c r="BIB63" s="133"/>
      <c r="BIC63" s="133"/>
      <c r="BID63" s="133"/>
      <c r="BIE63" s="133"/>
      <c r="BIF63" s="133"/>
      <c r="BIG63" s="133"/>
      <c r="BIH63" s="133"/>
      <c r="BII63" s="133"/>
      <c r="BIJ63" s="133"/>
      <c r="BIK63" s="133"/>
      <c r="BIL63" s="133"/>
      <c r="BIM63" s="133"/>
      <c r="BIN63" s="133"/>
      <c r="BIO63" s="133"/>
      <c r="BIP63" s="133"/>
      <c r="BIQ63" s="133"/>
      <c r="BIR63" s="133"/>
      <c r="BIS63" s="133"/>
      <c r="BIT63" s="133"/>
      <c r="BIU63" s="133"/>
      <c r="BIV63" s="133"/>
      <c r="BIW63" s="133"/>
      <c r="BIX63" s="133"/>
      <c r="BIY63" s="133"/>
      <c r="BIZ63" s="133"/>
      <c r="BJA63" s="133"/>
      <c r="BJB63" s="133"/>
      <c r="BJC63" s="133"/>
      <c r="BJD63" s="133"/>
      <c r="BJE63" s="133"/>
      <c r="BJF63" s="133"/>
      <c r="BJG63" s="133"/>
      <c r="BJH63" s="133"/>
      <c r="BJI63" s="133"/>
      <c r="BJJ63" s="133"/>
      <c r="BJK63" s="133"/>
      <c r="BJL63" s="133"/>
      <c r="BJM63" s="133"/>
      <c r="BJN63" s="133"/>
      <c r="BJO63" s="133"/>
      <c r="BJP63" s="133"/>
      <c r="BJQ63" s="133"/>
      <c r="BJR63" s="133"/>
      <c r="BJS63" s="133"/>
      <c r="BJT63" s="133"/>
      <c r="BJU63" s="133"/>
      <c r="BJV63" s="133"/>
      <c r="BJW63" s="133"/>
      <c r="BJX63" s="133"/>
      <c r="BJY63" s="133"/>
      <c r="BJZ63" s="133"/>
      <c r="BKA63" s="133"/>
      <c r="BKB63" s="133"/>
      <c r="BKC63" s="133"/>
      <c r="BKD63" s="133"/>
      <c r="BKE63" s="133"/>
      <c r="BKF63" s="133"/>
      <c r="BKG63" s="133"/>
      <c r="BKH63" s="133"/>
      <c r="BKI63" s="133"/>
      <c r="BKJ63" s="133"/>
      <c r="BKK63" s="133"/>
      <c r="BKL63" s="133"/>
      <c r="BKM63" s="133"/>
      <c r="BKN63" s="133"/>
      <c r="BKO63" s="133"/>
      <c r="BKP63" s="133"/>
      <c r="BKQ63" s="133"/>
      <c r="BKR63" s="133"/>
      <c r="BKS63" s="133"/>
      <c r="BKT63" s="133"/>
      <c r="BKU63" s="133"/>
      <c r="BKV63" s="133"/>
      <c r="BKW63" s="133"/>
      <c r="BKX63" s="133"/>
      <c r="BKY63" s="133"/>
      <c r="BKZ63" s="133"/>
      <c r="BLA63" s="133"/>
      <c r="BLB63" s="133"/>
      <c r="BLC63" s="133"/>
      <c r="BLD63" s="133"/>
      <c r="BLE63" s="133"/>
      <c r="BLF63" s="133"/>
      <c r="BLG63" s="133"/>
      <c r="BLH63" s="133"/>
      <c r="BLI63" s="133"/>
      <c r="BLJ63" s="133"/>
      <c r="BLK63" s="133"/>
      <c r="BLL63" s="133"/>
      <c r="BLM63" s="133"/>
      <c r="BLN63" s="133"/>
      <c r="BLO63" s="133"/>
      <c r="BLP63" s="133"/>
      <c r="BLQ63" s="133"/>
      <c r="BLR63" s="133"/>
      <c r="BLS63" s="133"/>
      <c r="BLT63" s="133"/>
      <c r="BLU63" s="133"/>
      <c r="BLV63" s="133"/>
      <c r="BLW63" s="133"/>
      <c r="BLX63" s="133"/>
      <c r="BLY63" s="133"/>
      <c r="BLZ63" s="133"/>
      <c r="BMA63" s="133"/>
      <c r="BMB63" s="133"/>
      <c r="BMC63" s="133"/>
      <c r="BMD63" s="133"/>
      <c r="BME63" s="133"/>
      <c r="BMF63" s="133"/>
      <c r="BMG63" s="133"/>
      <c r="BMH63" s="133"/>
      <c r="BMI63" s="133"/>
      <c r="BMJ63" s="133"/>
      <c r="BMK63" s="133"/>
      <c r="BML63" s="133"/>
      <c r="BMM63" s="133"/>
      <c r="BMN63" s="133"/>
      <c r="BMO63" s="133"/>
      <c r="BMP63" s="133"/>
      <c r="BMQ63" s="133"/>
      <c r="BMR63" s="133"/>
      <c r="BMS63" s="133"/>
      <c r="BMT63" s="133"/>
      <c r="BMU63" s="133"/>
      <c r="BMV63" s="133"/>
      <c r="BMW63" s="133"/>
      <c r="BMX63" s="133"/>
      <c r="BMY63" s="133"/>
      <c r="BMZ63" s="133"/>
      <c r="BNA63" s="133"/>
      <c r="BNB63" s="133"/>
      <c r="BNC63" s="133"/>
      <c r="BND63" s="133"/>
      <c r="BNE63" s="133"/>
      <c r="BNF63" s="133"/>
      <c r="BNG63" s="133"/>
      <c r="BNH63" s="133"/>
      <c r="BNI63" s="133"/>
      <c r="BNJ63" s="133"/>
      <c r="BNK63" s="133"/>
      <c r="BNL63" s="133"/>
      <c r="BNM63" s="133"/>
      <c r="BNN63" s="133"/>
      <c r="BNO63" s="133"/>
      <c r="BNP63" s="133"/>
      <c r="BNQ63" s="133"/>
      <c r="BNR63" s="133"/>
      <c r="BNS63" s="133"/>
      <c r="BNT63" s="133"/>
      <c r="BNU63" s="133"/>
      <c r="BNV63" s="133"/>
      <c r="BNW63" s="133"/>
      <c r="BNX63" s="133"/>
      <c r="BNY63" s="133"/>
      <c r="BNZ63" s="133"/>
      <c r="BOA63" s="133"/>
      <c r="BOB63" s="133"/>
      <c r="BOC63" s="133"/>
      <c r="BOD63" s="133"/>
      <c r="BOE63" s="133"/>
      <c r="BOF63" s="133"/>
      <c r="BOG63" s="133"/>
      <c r="BOH63" s="133"/>
      <c r="BOI63" s="133"/>
      <c r="BOJ63" s="133"/>
      <c r="BOK63" s="133"/>
      <c r="BOL63" s="133"/>
      <c r="BOM63" s="133"/>
      <c r="BON63" s="133"/>
      <c r="BOO63" s="133"/>
      <c r="BOP63" s="133"/>
      <c r="BOQ63" s="133"/>
      <c r="BOR63" s="133"/>
      <c r="BOS63" s="133"/>
      <c r="BOT63" s="133"/>
      <c r="BOU63" s="133"/>
      <c r="BOV63" s="133"/>
      <c r="BOW63" s="133"/>
      <c r="BOX63" s="133"/>
      <c r="BOY63" s="133"/>
      <c r="BOZ63" s="133"/>
      <c r="BPA63" s="133"/>
      <c r="BPB63" s="133"/>
      <c r="BPC63" s="133"/>
      <c r="BPD63" s="133"/>
      <c r="BPE63" s="133"/>
      <c r="BPF63" s="133"/>
      <c r="BPG63" s="133"/>
      <c r="BPH63" s="133"/>
      <c r="BPI63" s="133"/>
      <c r="BPJ63" s="133"/>
      <c r="BPK63" s="133"/>
      <c r="BPL63" s="133"/>
      <c r="BPM63" s="133"/>
      <c r="BPN63" s="133"/>
      <c r="BPO63" s="133"/>
      <c r="BPP63" s="133"/>
      <c r="BPQ63" s="133"/>
      <c r="BPR63" s="133"/>
      <c r="BPS63" s="133"/>
      <c r="BPT63" s="133"/>
      <c r="BPU63" s="133"/>
      <c r="BPV63" s="133"/>
      <c r="BPW63" s="133"/>
      <c r="BPX63" s="133"/>
      <c r="BPY63" s="133"/>
      <c r="BPZ63" s="133"/>
      <c r="BQA63" s="133"/>
      <c r="BQB63" s="133"/>
      <c r="BQC63" s="133"/>
      <c r="BQD63" s="133"/>
      <c r="BQE63" s="133"/>
      <c r="BQF63" s="133"/>
      <c r="BQG63" s="133"/>
      <c r="BQH63" s="133"/>
      <c r="BQI63" s="133"/>
      <c r="BQJ63" s="133"/>
      <c r="BQK63" s="133"/>
      <c r="BQL63" s="133"/>
      <c r="BQM63" s="133"/>
      <c r="BQN63" s="133"/>
      <c r="BQO63" s="133"/>
      <c r="BQP63" s="133"/>
      <c r="BQQ63" s="133"/>
      <c r="BQR63" s="133"/>
      <c r="BQS63" s="133"/>
      <c r="BQT63" s="133"/>
      <c r="BQU63" s="133"/>
      <c r="BQV63" s="133"/>
      <c r="BQW63" s="133"/>
      <c r="BQX63" s="133"/>
      <c r="BQY63" s="133"/>
      <c r="BQZ63" s="133"/>
      <c r="BRA63" s="133"/>
      <c r="BRB63" s="133"/>
      <c r="BRC63" s="133"/>
      <c r="BRD63" s="133"/>
      <c r="BRE63" s="133"/>
      <c r="BRF63" s="133"/>
      <c r="BRG63" s="133"/>
      <c r="BRH63" s="133"/>
      <c r="BRI63" s="133"/>
      <c r="BRJ63" s="133"/>
      <c r="BRK63" s="133"/>
      <c r="BRL63" s="133"/>
      <c r="BRM63" s="133"/>
      <c r="BRN63" s="133"/>
      <c r="BRO63" s="133"/>
      <c r="BRP63" s="133"/>
      <c r="BRQ63" s="133"/>
      <c r="BRR63" s="133"/>
      <c r="BRS63" s="133"/>
      <c r="BRT63" s="133"/>
      <c r="BRU63" s="133"/>
      <c r="BRV63" s="133"/>
      <c r="BRW63" s="133"/>
      <c r="BRX63" s="133"/>
      <c r="BRY63" s="133"/>
      <c r="BRZ63" s="133"/>
      <c r="BSA63" s="133"/>
      <c r="BSB63" s="133"/>
      <c r="BSC63" s="133"/>
      <c r="BSD63" s="133"/>
      <c r="BSE63" s="133"/>
      <c r="BSF63" s="133"/>
      <c r="BSG63" s="133"/>
      <c r="BSH63" s="133"/>
      <c r="BSI63" s="133"/>
      <c r="BSJ63" s="133"/>
      <c r="BSK63" s="133"/>
      <c r="BSL63" s="133"/>
      <c r="BSM63" s="133"/>
      <c r="BSN63" s="133"/>
      <c r="BSO63" s="133"/>
      <c r="BSP63" s="133"/>
      <c r="BSQ63" s="133"/>
      <c r="BSR63" s="133"/>
      <c r="BSS63" s="133"/>
      <c r="BST63" s="133"/>
      <c r="BSU63" s="133"/>
      <c r="BSV63" s="133"/>
      <c r="BSW63" s="133"/>
      <c r="BSX63" s="133"/>
      <c r="BSY63" s="133"/>
      <c r="BSZ63" s="133"/>
      <c r="BTA63" s="133"/>
      <c r="BTB63" s="133"/>
      <c r="BTC63" s="133"/>
      <c r="BTD63" s="133"/>
      <c r="BTE63" s="133"/>
      <c r="BTF63" s="133"/>
      <c r="BTG63" s="133"/>
      <c r="BTH63" s="133"/>
      <c r="BTI63" s="133"/>
      <c r="BTJ63" s="133"/>
      <c r="BTK63" s="133"/>
      <c r="BTL63" s="133"/>
      <c r="BTM63" s="133"/>
      <c r="BTN63" s="133"/>
      <c r="BTO63" s="133"/>
      <c r="BTP63" s="133"/>
      <c r="BTQ63" s="133"/>
      <c r="BTR63" s="133"/>
      <c r="BTS63" s="133"/>
      <c r="BTT63" s="133"/>
      <c r="BTU63" s="133"/>
      <c r="BTV63" s="133"/>
      <c r="BTW63" s="133"/>
      <c r="BTX63" s="133"/>
      <c r="BTY63" s="133"/>
      <c r="BTZ63" s="133"/>
      <c r="BUA63" s="133"/>
      <c r="BUB63" s="133"/>
      <c r="BUC63" s="133"/>
      <c r="BUD63" s="133"/>
      <c r="BUE63" s="133"/>
      <c r="BUF63" s="133"/>
      <c r="BUG63" s="133"/>
      <c r="BUH63" s="133"/>
      <c r="BUI63" s="133"/>
      <c r="BUJ63" s="133"/>
      <c r="BUK63" s="133"/>
      <c r="BUL63" s="133"/>
      <c r="BUM63" s="133"/>
      <c r="BUN63" s="133"/>
      <c r="BUO63" s="133"/>
      <c r="BUP63" s="133"/>
      <c r="BUQ63" s="133"/>
      <c r="BUR63" s="133"/>
      <c r="BUS63" s="133"/>
      <c r="BUT63" s="133"/>
      <c r="BUU63" s="133"/>
      <c r="BUV63" s="133"/>
      <c r="BUW63" s="133"/>
      <c r="BUX63" s="133"/>
      <c r="BUY63" s="133"/>
      <c r="BUZ63" s="133"/>
      <c r="BVA63" s="133"/>
      <c r="BVB63" s="133"/>
      <c r="BVC63" s="133"/>
      <c r="BVD63" s="133"/>
      <c r="BVE63" s="133"/>
      <c r="BVF63" s="133"/>
      <c r="BVG63" s="133"/>
      <c r="BVH63" s="133"/>
      <c r="BVI63" s="133"/>
      <c r="BVJ63" s="133"/>
      <c r="BVK63" s="133"/>
      <c r="BVL63" s="133"/>
      <c r="BVM63" s="133"/>
      <c r="BVN63" s="133"/>
      <c r="BVO63" s="133"/>
      <c r="BVP63" s="133"/>
      <c r="BVQ63" s="133"/>
      <c r="BVR63" s="133"/>
      <c r="BVS63" s="133"/>
      <c r="BVT63" s="133"/>
      <c r="BVU63" s="133"/>
      <c r="BVV63" s="133"/>
      <c r="BVW63" s="133"/>
      <c r="BVX63" s="133"/>
      <c r="BVY63" s="133"/>
      <c r="BVZ63" s="133"/>
      <c r="BWA63" s="133"/>
      <c r="BWB63" s="133"/>
      <c r="BWC63" s="133"/>
      <c r="BWD63" s="133"/>
      <c r="BWE63" s="133"/>
      <c r="BWF63" s="133"/>
      <c r="BWG63" s="133"/>
      <c r="BWH63" s="133"/>
      <c r="BWI63" s="133"/>
      <c r="BWJ63" s="133"/>
      <c r="BWK63" s="133"/>
      <c r="BWL63" s="133"/>
      <c r="BWM63" s="133"/>
      <c r="BWN63" s="133"/>
      <c r="BWO63" s="133"/>
      <c r="BWP63" s="133"/>
      <c r="BWQ63" s="133"/>
      <c r="BWR63" s="133"/>
      <c r="BWS63" s="133"/>
      <c r="BWT63" s="133"/>
      <c r="BWU63" s="133"/>
      <c r="BWV63" s="133"/>
      <c r="BWW63" s="133"/>
      <c r="BWX63" s="133"/>
      <c r="BWY63" s="133"/>
      <c r="BWZ63" s="133"/>
      <c r="BXA63" s="133"/>
      <c r="BXB63" s="133"/>
      <c r="BXC63" s="133"/>
      <c r="BXD63" s="133"/>
      <c r="BXE63" s="133"/>
      <c r="BXF63" s="133"/>
      <c r="BXG63" s="133"/>
      <c r="BXH63" s="133"/>
      <c r="BXI63" s="133"/>
      <c r="BXJ63" s="133"/>
      <c r="BXK63" s="133"/>
      <c r="BXL63" s="133"/>
      <c r="BXM63" s="133"/>
      <c r="BXN63" s="133"/>
      <c r="BXO63" s="133"/>
      <c r="BXP63" s="133"/>
      <c r="BXQ63" s="133"/>
      <c r="BXR63" s="133"/>
      <c r="BXS63" s="133"/>
      <c r="BXT63" s="133"/>
      <c r="BXU63" s="133"/>
      <c r="BXV63" s="133"/>
      <c r="BXW63" s="133"/>
      <c r="BXX63" s="133"/>
      <c r="BXY63" s="133"/>
      <c r="BXZ63" s="133"/>
      <c r="BYA63" s="133"/>
      <c r="BYB63" s="133"/>
      <c r="BYC63" s="133"/>
      <c r="BYD63" s="133"/>
      <c r="BYE63" s="133"/>
      <c r="BYF63" s="133"/>
      <c r="BYG63" s="133"/>
      <c r="BYH63" s="133"/>
      <c r="BYI63" s="133"/>
      <c r="BYJ63" s="133"/>
      <c r="BYK63" s="133"/>
      <c r="BYL63" s="133"/>
      <c r="BYM63" s="133"/>
      <c r="BYN63" s="133"/>
      <c r="BYO63" s="133"/>
      <c r="BYP63" s="133"/>
      <c r="BYQ63" s="133"/>
      <c r="BYR63" s="133"/>
      <c r="BYS63" s="133"/>
      <c r="BYT63" s="133"/>
      <c r="BYU63" s="133"/>
      <c r="BYV63" s="133"/>
      <c r="BYW63" s="133"/>
      <c r="BYX63" s="133"/>
      <c r="BYY63" s="133"/>
      <c r="BYZ63" s="133"/>
      <c r="BZA63" s="133"/>
      <c r="BZB63" s="133"/>
      <c r="BZC63" s="133"/>
      <c r="BZD63" s="133"/>
      <c r="BZE63" s="133"/>
      <c r="BZF63" s="133"/>
      <c r="BZG63" s="133"/>
      <c r="BZH63" s="133"/>
      <c r="BZI63" s="133"/>
      <c r="BZJ63" s="133"/>
      <c r="BZK63" s="133"/>
      <c r="BZL63" s="133"/>
      <c r="BZM63" s="133"/>
      <c r="BZN63" s="133"/>
      <c r="BZO63" s="133"/>
      <c r="BZP63" s="133"/>
      <c r="BZQ63" s="133"/>
      <c r="BZR63" s="133"/>
      <c r="BZS63" s="133"/>
      <c r="BZT63" s="133"/>
      <c r="BZU63" s="133"/>
      <c r="BZV63" s="133"/>
      <c r="BZW63" s="133"/>
      <c r="BZX63" s="133"/>
      <c r="BZY63" s="133"/>
      <c r="BZZ63" s="133"/>
      <c r="CAA63" s="133"/>
      <c r="CAB63" s="133"/>
      <c r="CAC63" s="133"/>
      <c r="CAD63" s="133"/>
      <c r="CAE63" s="133"/>
      <c r="CAF63" s="133"/>
      <c r="CAG63" s="133"/>
      <c r="CAH63" s="133"/>
      <c r="CAI63" s="133"/>
      <c r="CAJ63" s="133"/>
      <c r="CAK63" s="133"/>
      <c r="CAL63" s="133"/>
      <c r="CAM63" s="133"/>
      <c r="CAN63" s="133"/>
      <c r="CAO63" s="133"/>
      <c r="CAP63" s="133"/>
      <c r="CAQ63" s="133"/>
      <c r="CAR63" s="133"/>
      <c r="CAS63" s="133"/>
      <c r="CAT63" s="133"/>
      <c r="CAU63" s="133"/>
      <c r="CAV63" s="133"/>
      <c r="CAW63" s="133"/>
      <c r="CAX63" s="133"/>
      <c r="CAY63" s="133"/>
      <c r="CAZ63" s="133"/>
      <c r="CBA63" s="133"/>
      <c r="CBB63" s="133"/>
      <c r="CBC63" s="133"/>
      <c r="CBD63" s="133"/>
      <c r="CBE63" s="133"/>
      <c r="CBF63" s="133"/>
      <c r="CBG63" s="133"/>
      <c r="CBH63" s="133"/>
      <c r="CBI63" s="133"/>
      <c r="CBJ63" s="133"/>
      <c r="CBK63" s="133"/>
      <c r="CBL63" s="133"/>
      <c r="CBM63" s="133"/>
      <c r="CBN63" s="133"/>
      <c r="CBO63" s="133"/>
      <c r="CBP63" s="133"/>
      <c r="CBQ63" s="133"/>
      <c r="CBR63" s="133"/>
      <c r="CBS63" s="133"/>
      <c r="CBT63" s="133"/>
      <c r="CBU63" s="133"/>
      <c r="CBV63" s="133"/>
      <c r="CBW63" s="133"/>
      <c r="CBX63" s="133"/>
      <c r="CBY63" s="133"/>
      <c r="CBZ63" s="133"/>
      <c r="CCA63" s="133"/>
      <c r="CCB63" s="133"/>
      <c r="CCC63" s="133"/>
      <c r="CCD63" s="133"/>
      <c r="CCE63" s="133"/>
      <c r="CCF63" s="133"/>
      <c r="CCG63" s="133"/>
      <c r="CCH63" s="133"/>
      <c r="CCI63" s="133"/>
      <c r="CCJ63" s="133"/>
      <c r="CCK63" s="133"/>
      <c r="CCL63" s="133"/>
      <c r="CCM63" s="133"/>
      <c r="CCN63" s="133"/>
      <c r="CCO63" s="133"/>
      <c r="CCP63" s="133"/>
      <c r="CCQ63" s="133"/>
      <c r="CCR63" s="133"/>
      <c r="CCS63" s="133"/>
      <c r="CCT63" s="133"/>
      <c r="CCU63" s="133"/>
      <c r="CCV63" s="133"/>
      <c r="CCW63" s="133"/>
      <c r="CCX63" s="133"/>
      <c r="CCY63" s="133"/>
      <c r="CCZ63" s="133"/>
      <c r="CDA63" s="133"/>
      <c r="CDB63" s="133"/>
      <c r="CDC63" s="133"/>
      <c r="CDD63" s="133"/>
      <c r="CDE63" s="133"/>
      <c r="CDF63" s="133"/>
      <c r="CDG63" s="133"/>
      <c r="CDH63" s="133"/>
      <c r="CDI63" s="133"/>
      <c r="CDJ63" s="133"/>
      <c r="CDK63" s="133"/>
      <c r="CDL63" s="133"/>
      <c r="CDM63" s="133"/>
      <c r="CDN63" s="133"/>
      <c r="CDO63" s="133"/>
      <c r="CDP63" s="133"/>
      <c r="CDQ63" s="133"/>
      <c r="CDR63" s="133"/>
      <c r="CDS63" s="133"/>
      <c r="CDT63" s="133"/>
      <c r="CDU63" s="133"/>
      <c r="CDV63" s="133"/>
      <c r="CDW63" s="133"/>
      <c r="CDX63" s="133"/>
      <c r="CDY63" s="133"/>
      <c r="CDZ63" s="133"/>
      <c r="CEA63" s="133"/>
      <c r="CEB63" s="133"/>
      <c r="CEC63" s="133"/>
      <c r="CED63" s="133"/>
      <c r="CEE63" s="133"/>
      <c r="CEF63" s="133"/>
      <c r="CEG63" s="133"/>
      <c r="CEH63" s="133"/>
      <c r="CEI63" s="133"/>
      <c r="CEJ63" s="133"/>
      <c r="CEK63" s="133"/>
      <c r="CEL63" s="133"/>
      <c r="CEM63" s="133"/>
      <c r="CEN63" s="133"/>
      <c r="CEO63" s="133"/>
      <c r="CEP63" s="133"/>
      <c r="CEQ63" s="133"/>
      <c r="CER63" s="133"/>
      <c r="CES63" s="133"/>
      <c r="CET63" s="133"/>
      <c r="CEU63" s="133"/>
      <c r="CEV63" s="133"/>
      <c r="CEW63" s="133"/>
      <c r="CEX63" s="133"/>
      <c r="CEY63" s="133"/>
      <c r="CEZ63" s="133"/>
      <c r="CFA63" s="133"/>
      <c r="CFB63" s="133"/>
      <c r="CFC63" s="133"/>
      <c r="CFD63" s="133"/>
      <c r="CFE63" s="133"/>
      <c r="CFF63" s="133"/>
      <c r="CFG63" s="133"/>
      <c r="CFH63" s="133"/>
      <c r="CFI63" s="133"/>
      <c r="CFJ63" s="133"/>
      <c r="CFK63" s="133"/>
      <c r="CFL63" s="133"/>
      <c r="CFM63" s="133"/>
      <c r="CFN63" s="133"/>
      <c r="CFO63" s="133"/>
      <c r="CFP63" s="133"/>
      <c r="CFQ63" s="133"/>
      <c r="CFR63" s="133"/>
      <c r="CFS63" s="133"/>
      <c r="CFT63" s="133"/>
      <c r="CFU63" s="133"/>
      <c r="CFV63" s="133"/>
      <c r="CFW63" s="133"/>
      <c r="CFX63" s="133"/>
      <c r="CFY63" s="133"/>
      <c r="CFZ63" s="133"/>
      <c r="CGA63" s="133"/>
      <c r="CGB63" s="133"/>
      <c r="CGC63" s="133"/>
      <c r="CGD63" s="133"/>
      <c r="CGE63" s="133"/>
      <c r="CGF63" s="133"/>
      <c r="CGG63" s="133"/>
      <c r="CGH63" s="133"/>
      <c r="CGI63" s="133"/>
      <c r="CGJ63" s="133"/>
      <c r="CGK63" s="133"/>
      <c r="CGL63" s="133"/>
      <c r="CGM63" s="133"/>
      <c r="CGN63" s="133"/>
      <c r="CGO63" s="133"/>
      <c r="CGP63" s="133"/>
      <c r="CGQ63" s="133"/>
      <c r="CGR63" s="133"/>
      <c r="CGS63" s="133"/>
      <c r="CGT63" s="133"/>
      <c r="CGU63" s="133"/>
      <c r="CGV63" s="133"/>
      <c r="CGW63" s="133"/>
      <c r="CGX63" s="133"/>
      <c r="CGY63" s="133"/>
      <c r="CGZ63" s="133"/>
      <c r="CHA63" s="133"/>
      <c r="CHB63" s="133"/>
      <c r="CHC63" s="133"/>
      <c r="CHD63" s="133"/>
      <c r="CHE63" s="133"/>
      <c r="CHF63" s="133"/>
      <c r="CHG63" s="133"/>
      <c r="CHH63" s="133"/>
      <c r="CHI63" s="133"/>
      <c r="CHJ63" s="133"/>
      <c r="CHK63" s="133"/>
      <c r="CHL63" s="133"/>
      <c r="CHM63" s="133"/>
      <c r="CHN63" s="133"/>
      <c r="CHO63" s="133"/>
      <c r="CHP63" s="133"/>
      <c r="CHQ63" s="133"/>
      <c r="CHR63" s="133"/>
      <c r="CHS63" s="133"/>
      <c r="CHT63" s="133"/>
      <c r="CHU63" s="133"/>
      <c r="CHV63" s="133"/>
      <c r="CHW63" s="133"/>
      <c r="CHX63" s="133"/>
      <c r="CHY63" s="133"/>
      <c r="CHZ63" s="133"/>
      <c r="CIA63" s="133"/>
      <c r="CIB63" s="133"/>
      <c r="CIC63" s="133"/>
      <c r="CID63" s="133"/>
      <c r="CIE63" s="133"/>
      <c r="CIF63" s="133"/>
      <c r="CIG63" s="133"/>
      <c r="CIH63" s="133"/>
      <c r="CII63" s="133"/>
      <c r="CIJ63" s="133"/>
      <c r="CIK63" s="133"/>
      <c r="CIL63" s="133"/>
      <c r="CIM63" s="133"/>
      <c r="CIN63" s="133"/>
      <c r="CIO63" s="133"/>
      <c r="CIP63" s="133"/>
      <c r="CIQ63" s="133"/>
      <c r="CIR63" s="133"/>
      <c r="CIS63" s="133"/>
      <c r="CIT63" s="133"/>
      <c r="CIU63" s="133"/>
      <c r="CIV63" s="133"/>
      <c r="CIW63" s="133"/>
      <c r="CIX63" s="133"/>
      <c r="CIY63" s="133"/>
      <c r="CIZ63" s="133"/>
      <c r="CJA63" s="133"/>
      <c r="CJB63" s="133"/>
      <c r="CJC63" s="133"/>
      <c r="CJD63" s="133"/>
      <c r="CJE63" s="133"/>
      <c r="CJF63" s="133"/>
      <c r="CJG63" s="133"/>
      <c r="CJH63" s="133"/>
      <c r="CJI63" s="133"/>
      <c r="CJJ63" s="133"/>
      <c r="CJK63" s="133"/>
      <c r="CJL63" s="133"/>
      <c r="CJM63" s="133"/>
      <c r="CJN63" s="133"/>
      <c r="CJO63" s="133"/>
      <c r="CJP63" s="133"/>
      <c r="CJQ63" s="133"/>
      <c r="CJR63" s="133"/>
      <c r="CJS63" s="133"/>
      <c r="CJT63" s="133"/>
      <c r="CJU63" s="133"/>
      <c r="CJV63" s="133"/>
      <c r="CJW63" s="133"/>
      <c r="CJX63" s="133"/>
      <c r="CJY63" s="133"/>
      <c r="CJZ63" s="133"/>
      <c r="CKA63" s="133"/>
      <c r="CKB63" s="133"/>
      <c r="CKC63" s="133"/>
      <c r="CKD63" s="133"/>
      <c r="CKE63" s="133"/>
      <c r="CKF63" s="133"/>
      <c r="CKG63" s="133"/>
      <c r="CKH63" s="133"/>
      <c r="CKI63" s="133"/>
      <c r="CKJ63" s="133"/>
      <c r="CKK63" s="133"/>
      <c r="CKL63" s="133"/>
      <c r="CKM63" s="133"/>
      <c r="CKN63" s="133"/>
      <c r="CKO63" s="133"/>
      <c r="CKP63" s="133"/>
      <c r="CKQ63" s="133"/>
      <c r="CKR63" s="133"/>
      <c r="CKS63" s="133"/>
      <c r="CKT63" s="133"/>
      <c r="CKU63" s="133"/>
      <c r="CKV63" s="133"/>
      <c r="CKW63" s="133"/>
      <c r="CKX63" s="133"/>
      <c r="CKY63" s="133"/>
      <c r="CKZ63" s="133"/>
      <c r="CLA63" s="133"/>
      <c r="CLB63" s="133"/>
      <c r="CLC63" s="133"/>
      <c r="CLD63" s="133"/>
      <c r="CLE63" s="133"/>
      <c r="CLF63" s="133"/>
      <c r="CLG63" s="133"/>
      <c r="CLH63" s="133"/>
      <c r="CLI63" s="133"/>
      <c r="CLJ63" s="133"/>
      <c r="CLK63" s="133"/>
      <c r="CLL63" s="133"/>
      <c r="CLM63" s="133"/>
      <c r="CLN63" s="133"/>
      <c r="CLO63" s="133"/>
      <c r="CLP63" s="133"/>
      <c r="CLQ63" s="133"/>
      <c r="CLR63" s="133"/>
      <c r="CLS63" s="133"/>
      <c r="CLT63" s="133"/>
      <c r="CLU63" s="133"/>
      <c r="CLV63" s="133"/>
      <c r="CLW63" s="133"/>
      <c r="CLX63" s="133"/>
      <c r="CLY63" s="133"/>
      <c r="CLZ63" s="133"/>
      <c r="CMA63" s="133"/>
      <c r="CMB63" s="133"/>
      <c r="CMC63" s="133"/>
      <c r="CMD63" s="133"/>
      <c r="CME63" s="133"/>
      <c r="CMF63" s="133"/>
      <c r="CMG63" s="133"/>
      <c r="CMH63" s="133"/>
      <c r="CMI63" s="133"/>
      <c r="CMJ63" s="133"/>
      <c r="CMK63" s="133"/>
      <c r="CML63" s="133"/>
      <c r="CMM63" s="133"/>
      <c r="CMN63" s="133"/>
      <c r="CMO63" s="133"/>
      <c r="CMP63" s="133"/>
      <c r="CMQ63" s="133"/>
      <c r="CMR63" s="133"/>
      <c r="CMS63" s="133"/>
      <c r="CMT63" s="133"/>
      <c r="CMU63" s="133"/>
      <c r="CMV63" s="133"/>
      <c r="CMW63" s="133"/>
      <c r="CMX63" s="133"/>
      <c r="CMY63" s="133"/>
      <c r="CMZ63" s="133"/>
      <c r="CNA63" s="133"/>
      <c r="CNB63" s="133"/>
      <c r="CNC63" s="133"/>
      <c r="CND63" s="133"/>
      <c r="CNE63" s="133"/>
      <c r="CNF63" s="133"/>
      <c r="CNG63" s="133"/>
      <c r="CNH63" s="133"/>
      <c r="CNI63" s="133"/>
      <c r="CNJ63" s="133"/>
      <c r="CNK63" s="133"/>
      <c r="CNL63" s="133"/>
      <c r="CNM63" s="133"/>
      <c r="CNN63" s="133"/>
      <c r="CNO63" s="133"/>
      <c r="CNP63" s="133"/>
      <c r="CNQ63" s="133"/>
      <c r="CNR63" s="133"/>
      <c r="CNS63" s="133"/>
      <c r="CNT63" s="133"/>
      <c r="CNU63" s="133"/>
      <c r="CNV63" s="133"/>
      <c r="CNW63" s="133"/>
      <c r="CNX63" s="133"/>
      <c r="CNY63" s="133"/>
      <c r="CNZ63" s="133"/>
      <c r="COA63" s="133"/>
      <c r="COB63" s="133"/>
      <c r="COC63" s="133"/>
      <c r="COD63" s="133"/>
      <c r="COE63" s="133"/>
      <c r="COF63" s="133"/>
      <c r="COG63" s="133"/>
      <c r="COH63" s="133"/>
      <c r="COI63" s="133"/>
      <c r="COJ63" s="133"/>
      <c r="COK63" s="133"/>
      <c r="COL63" s="133"/>
      <c r="COM63" s="133"/>
      <c r="CON63" s="133"/>
      <c r="COO63" s="133"/>
      <c r="COP63" s="133"/>
      <c r="COQ63" s="133"/>
      <c r="COR63" s="133"/>
      <c r="COS63" s="133"/>
      <c r="COT63" s="133"/>
      <c r="COU63" s="133"/>
      <c r="COV63" s="133"/>
      <c r="COW63" s="133"/>
      <c r="COX63" s="133"/>
      <c r="COY63" s="133"/>
      <c r="COZ63" s="133"/>
      <c r="CPA63" s="133"/>
      <c r="CPB63" s="133"/>
      <c r="CPC63" s="133"/>
      <c r="CPD63" s="133"/>
      <c r="CPE63" s="133"/>
      <c r="CPF63" s="133"/>
      <c r="CPG63" s="133"/>
      <c r="CPH63" s="133"/>
      <c r="CPI63" s="133"/>
      <c r="CPJ63" s="133"/>
      <c r="CPK63" s="133"/>
      <c r="CPL63" s="133"/>
      <c r="CPM63" s="133"/>
      <c r="CPN63" s="133"/>
      <c r="CPO63" s="133"/>
      <c r="CPP63" s="133"/>
      <c r="CPQ63" s="133"/>
      <c r="CPR63" s="133"/>
      <c r="CPS63" s="133"/>
      <c r="CPT63" s="133"/>
      <c r="CPU63" s="133"/>
      <c r="CPV63" s="133"/>
      <c r="CPW63" s="133"/>
      <c r="CPX63" s="133"/>
      <c r="CPY63" s="133"/>
      <c r="CPZ63" s="133"/>
      <c r="CQA63" s="133"/>
      <c r="CQB63" s="133"/>
      <c r="CQC63" s="133"/>
      <c r="CQD63" s="133"/>
      <c r="CQE63" s="133"/>
      <c r="CQF63" s="133"/>
      <c r="CQG63" s="133"/>
      <c r="CQH63" s="133"/>
      <c r="CQI63" s="133"/>
      <c r="CQJ63" s="133"/>
      <c r="CQK63" s="133"/>
      <c r="CQL63" s="133"/>
      <c r="CQM63" s="133"/>
      <c r="CQN63" s="133"/>
      <c r="CQO63" s="133"/>
      <c r="CQP63" s="133"/>
      <c r="CQQ63" s="133"/>
      <c r="CQR63" s="133"/>
      <c r="CQS63" s="133"/>
      <c r="CQT63" s="133"/>
      <c r="CQU63" s="133"/>
      <c r="CQV63" s="133"/>
      <c r="CQW63" s="133"/>
      <c r="CQX63" s="133"/>
      <c r="CQY63" s="133"/>
      <c r="CQZ63" s="133"/>
      <c r="CRA63" s="133"/>
      <c r="CRB63" s="133"/>
      <c r="CRC63" s="133"/>
      <c r="CRD63" s="133"/>
      <c r="CRE63" s="133"/>
      <c r="CRF63" s="133"/>
      <c r="CRG63" s="133"/>
      <c r="CRH63" s="133"/>
      <c r="CRI63" s="133"/>
      <c r="CRJ63" s="133"/>
      <c r="CRK63" s="133"/>
      <c r="CRL63" s="133"/>
      <c r="CRM63" s="133"/>
      <c r="CRN63" s="133"/>
      <c r="CRO63" s="133"/>
      <c r="CRP63" s="133"/>
      <c r="CRQ63" s="133"/>
      <c r="CRR63" s="133"/>
      <c r="CRS63" s="133"/>
      <c r="CRT63" s="133"/>
      <c r="CRU63" s="133"/>
      <c r="CRV63" s="133"/>
      <c r="CRW63" s="133"/>
      <c r="CRX63" s="133"/>
      <c r="CRY63" s="133"/>
      <c r="CRZ63" s="133"/>
      <c r="CSA63" s="133"/>
      <c r="CSB63" s="133"/>
      <c r="CSC63" s="133"/>
      <c r="CSD63" s="133"/>
      <c r="CSE63" s="133"/>
      <c r="CSF63" s="133"/>
      <c r="CSG63" s="133"/>
      <c r="CSH63" s="133"/>
      <c r="CSI63" s="133"/>
      <c r="CSJ63" s="133"/>
      <c r="CSK63" s="133"/>
      <c r="CSL63" s="133"/>
      <c r="CSM63" s="133"/>
      <c r="CSN63" s="133"/>
      <c r="CSO63" s="133"/>
      <c r="CSP63" s="133"/>
      <c r="CSQ63" s="133"/>
      <c r="CSR63" s="133"/>
      <c r="CSS63" s="133"/>
      <c r="CST63" s="133"/>
      <c r="CSU63" s="133"/>
      <c r="CSV63" s="133"/>
      <c r="CSW63" s="133"/>
      <c r="CSX63" s="133"/>
      <c r="CSY63" s="133"/>
      <c r="CSZ63" s="133"/>
      <c r="CTA63" s="133"/>
      <c r="CTB63" s="133"/>
      <c r="CTC63" s="133"/>
      <c r="CTD63" s="133"/>
      <c r="CTE63" s="133"/>
      <c r="CTF63" s="133"/>
      <c r="CTG63" s="133"/>
      <c r="CTH63" s="133"/>
      <c r="CTI63" s="133"/>
      <c r="CTJ63" s="133"/>
      <c r="CTK63" s="133"/>
      <c r="CTL63" s="133"/>
      <c r="CTM63" s="133"/>
      <c r="CTN63" s="133"/>
      <c r="CTO63" s="133"/>
      <c r="CTP63" s="133"/>
      <c r="CTQ63" s="133"/>
      <c r="CTR63" s="133"/>
      <c r="CTS63" s="133"/>
      <c r="CTT63" s="133"/>
      <c r="CTU63" s="133"/>
      <c r="CTV63" s="133"/>
      <c r="CTW63" s="133"/>
      <c r="CTX63" s="133"/>
      <c r="CTY63" s="133"/>
      <c r="CTZ63" s="133"/>
      <c r="CUA63" s="133"/>
      <c r="CUB63" s="133"/>
      <c r="CUC63" s="133"/>
      <c r="CUD63" s="133"/>
      <c r="CUE63" s="133"/>
      <c r="CUF63" s="133"/>
      <c r="CUG63" s="133"/>
      <c r="CUH63" s="133"/>
      <c r="CUI63" s="133"/>
      <c r="CUJ63" s="133"/>
      <c r="CUK63" s="133"/>
      <c r="CUL63" s="133"/>
      <c r="CUM63" s="133"/>
      <c r="CUN63" s="133"/>
      <c r="CUO63" s="133"/>
      <c r="CUP63" s="133"/>
      <c r="CUQ63" s="133"/>
      <c r="CUR63" s="133"/>
      <c r="CUS63" s="133"/>
      <c r="CUT63" s="133"/>
      <c r="CUU63" s="133"/>
      <c r="CUV63" s="133"/>
      <c r="CUW63" s="133"/>
      <c r="CUX63" s="133"/>
      <c r="CUY63" s="133"/>
      <c r="CUZ63" s="133"/>
      <c r="CVA63" s="133"/>
      <c r="CVB63" s="133"/>
      <c r="CVC63" s="133"/>
      <c r="CVD63" s="133"/>
      <c r="CVE63" s="133"/>
      <c r="CVF63" s="133"/>
      <c r="CVG63" s="133"/>
      <c r="CVH63" s="133"/>
      <c r="CVI63" s="133"/>
      <c r="CVJ63" s="133"/>
      <c r="CVK63" s="133"/>
      <c r="CVL63" s="133"/>
      <c r="CVM63" s="133"/>
      <c r="CVN63" s="133"/>
      <c r="CVO63" s="133"/>
      <c r="CVP63" s="133"/>
      <c r="CVQ63" s="133"/>
      <c r="CVR63" s="133"/>
      <c r="CVS63" s="133"/>
      <c r="CVT63" s="133"/>
      <c r="CVU63" s="133"/>
      <c r="CVV63" s="133"/>
      <c r="CVW63" s="133"/>
      <c r="CVX63" s="133"/>
      <c r="CVY63" s="133"/>
      <c r="CVZ63" s="133"/>
      <c r="CWA63" s="133"/>
      <c r="CWB63" s="133"/>
      <c r="CWC63" s="133"/>
      <c r="CWD63" s="133"/>
      <c r="CWE63" s="133"/>
      <c r="CWF63" s="133"/>
      <c r="CWG63" s="133"/>
      <c r="CWH63" s="133"/>
      <c r="CWI63" s="133"/>
      <c r="CWJ63" s="133"/>
      <c r="CWK63" s="133"/>
      <c r="CWL63" s="133"/>
      <c r="CWM63" s="133"/>
      <c r="CWN63" s="133"/>
      <c r="CWO63" s="133"/>
      <c r="CWP63" s="133"/>
      <c r="CWQ63" s="133"/>
      <c r="CWR63" s="133"/>
      <c r="CWS63" s="133"/>
      <c r="CWT63" s="133"/>
      <c r="CWU63" s="133"/>
      <c r="CWV63" s="133"/>
      <c r="CWW63" s="133"/>
      <c r="CWX63" s="133"/>
      <c r="CWY63" s="133"/>
      <c r="CWZ63" s="133"/>
      <c r="CXA63" s="133"/>
      <c r="CXB63" s="133"/>
      <c r="CXC63" s="133"/>
      <c r="CXD63" s="133"/>
      <c r="CXE63" s="133"/>
      <c r="CXF63" s="133"/>
      <c r="CXG63" s="133"/>
      <c r="CXH63" s="133"/>
      <c r="CXI63" s="133"/>
      <c r="CXJ63" s="133"/>
      <c r="CXK63" s="133"/>
      <c r="CXL63" s="133"/>
      <c r="CXM63" s="133"/>
      <c r="CXN63" s="133"/>
      <c r="CXO63" s="133"/>
      <c r="CXP63" s="133"/>
      <c r="CXQ63" s="133"/>
      <c r="CXR63" s="133"/>
      <c r="CXS63" s="133"/>
      <c r="CXT63" s="133"/>
      <c r="CXU63" s="133"/>
      <c r="CXV63" s="133"/>
      <c r="CXW63" s="133"/>
      <c r="CXX63" s="133"/>
      <c r="CXY63" s="133"/>
      <c r="CXZ63" s="133"/>
      <c r="CYA63" s="133"/>
      <c r="CYB63" s="133"/>
      <c r="CYC63" s="133"/>
      <c r="CYD63" s="133"/>
      <c r="CYE63" s="133"/>
      <c r="CYF63" s="133"/>
      <c r="CYG63" s="133"/>
      <c r="CYH63" s="133"/>
      <c r="CYI63" s="133"/>
      <c r="CYJ63" s="133"/>
      <c r="CYK63" s="133"/>
      <c r="CYL63" s="133"/>
      <c r="CYM63" s="133"/>
      <c r="CYN63" s="133"/>
      <c r="CYO63" s="133"/>
      <c r="CYP63" s="133"/>
      <c r="CYQ63" s="133"/>
      <c r="CYR63" s="133"/>
      <c r="CYS63" s="133"/>
      <c r="CYT63" s="133"/>
      <c r="CYU63" s="133"/>
      <c r="CYV63" s="133"/>
      <c r="CYW63" s="133"/>
      <c r="CYX63" s="133"/>
      <c r="CYY63" s="133"/>
      <c r="CYZ63" s="133"/>
      <c r="CZA63" s="133"/>
      <c r="CZB63" s="133"/>
      <c r="CZC63" s="133"/>
      <c r="CZD63" s="133"/>
      <c r="CZE63" s="133"/>
      <c r="CZF63" s="133"/>
      <c r="CZG63" s="133"/>
      <c r="CZH63" s="133"/>
      <c r="CZI63" s="133"/>
      <c r="CZJ63" s="133"/>
      <c r="CZK63" s="133"/>
      <c r="CZL63" s="133"/>
      <c r="CZM63" s="133"/>
      <c r="CZN63" s="133"/>
      <c r="CZO63" s="133"/>
      <c r="CZP63" s="133"/>
      <c r="CZQ63" s="133"/>
      <c r="CZR63" s="133"/>
      <c r="CZS63" s="133"/>
      <c r="CZT63" s="133"/>
      <c r="CZU63" s="133"/>
      <c r="CZV63" s="133"/>
      <c r="CZW63" s="133"/>
      <c r="CZX63" s="133"/>
      <c r="CZY63" s="133"/>
      <c r="CZZ63" s="133"/>
      <c r="DAA63" s="133"/>
      <c r="DAB63" s="133"/>
      <c r="DAC63" s="133"/>
      <c r="DAD63" s="133"/>
      <c r="DAE63" s="133"/>
      <c r="DAF63" s="133"/>
      <c r="DAG63" s="133"/>
      <c r="DAH63" s="133"/>
      <c r="DAI63" s="133"/>
      <c r="DAJ63" s="133"/>
      <c r="DAK63" s="133"/>
      <c r="DAL63" s="133"/>
      <c r="DAM63" s="133"/>
      <c r="DAN63" s="133"/>
      <c r="DAO63" s="133"/>
      <c r="DAP63" s="133"/>
      <c r="DAQ63" s="133"/>
      <c r="DAR63" s="133"/>
      <c r="DAS63" s="133"/>
      <c r="DAT63" s="133"/>
      <c r="DAU63" s="133"/>
      <c r="DAV63" s="133"/>
      <c r="DAW63" s="133"/>
      <c r="DAX63" s="133"/>
      <c r="DAY63" s="133"/>
      <c r="DAZ63" s="133"/>
      <c r="DBA63" s="133"/>
      <c r="DBB63" s="133"/>
      <c r="DBC63" s="133"/>
      <c r="DBD63" s="133"/>
      <c r="DBE63" s="133"/>
      <c r="DBF63" s="133"/>
      <c r="DBG63" s="133"/>
      <c r="DBH63" s="133"/>
      <c r="DBI63" s="133"/>
      <c r="DBJ63" s="133"/>
      <c r="DBK63" s="133"/>
      <c r="DBL63" s="133"/>
      <c r="DBM63" s="133"/>
      <c r="DBN63" s="133"/>
      <c r="DBO63" s="133"/>
      <c r="DBP63" s="133"/>
      <c r="DBQ63" s="133"/>
      <c r="DBR63" s="133"/>
      <c r="DBS63" s="133"/>
      <c r="DBT63" s="133"/>
      <c r="DBU63" s="133"/>
      <c r="DBV63" s="133"/>
      <c r="DBW63" s="133"/>
      <c r="DBX63" s="133"/>
      <c r="DBY63" s="133"/>
      <c r="DBZ63" s="133"/>
      <c r="DCA63" s="133"/>
      <c r="DCB63" s="133"/>
      <c r="DCC63" s="133"/>
      <c r="DCD63" s="133"/>
      <c r="DCE63" s="133"/>
      <c r="DCF63" s="133"/>
      <c r="DCG63" s="133"/>
      <c r="DCH63" s="133"/>
      <c r="DCI63" s="133"/>
      <c r="DCJ63" s="133"/>
      <c r="DCK63" s="133"/>
      <c r="DCL63" s="133"/>
      <c r="DCM63" s="133"/>
      <c r="DCN63" s="133"/>
      <c r="DCO63" s="133"/>
      <c r="DCP63" s="133"/>
      <c r="DCQ63" s="133"/>
      <c r="DCR63" s="133"/>
      <c r="DCS63" s="133"/>
      <c r="DCT63" s="133"/>
      <c r="DCU63" s="133"/>
      <c r="DCV63" s="133"/>
      <c r="DCW63" s="133"/>
      <c r="DCX63" s="133"/>
      <c r="DCY63" s="133"/>
      <c r="DCZ63" s="133"/>
      <c r="DDA63" s="133"/>
      <c r="DDB63" s="133"/>
      <c r="DDC63" s="133"/>
      <c r="DDD63" s="133"/>
      <c r="DDE63" s="133"/>
      <c r="DDF63" s="133"/>
      <c r="DDG63" s="133"/>
      <c r="DDH63" s="133"/>
      <c r="DDI63" s="133"/>
      <c r="DDJ63" s="133"/>
      <c r="DDK63" s="133"/>
      <c r="DDL63" s="133"/>
      <c r="DDM63" s="133"/>
      <c r="DDN63" s="133"/>
      <c r="DDO63" s="133"/>
      <c r="DDP63" s="133"/>
      <c r="DDQ63" s="133"/>
      <c r="DDR63" s="133"/>
      <c r="DDS63" s="133"/>
      <c r="DDT63" s="133"/>
      <c r="DDU63" s="133"/>
      <c r="DDV63" s="133"/>
      <c r="DDW63" s="133"/>
      <c r="DDX63" s="133"/>
      <c r="DDY63" s="133"/>
      <c r="DDZ63" s="133"/>
      <c r="DEA63" s="133"/>
      <c r="DEB63" s="133"/>
      <c r="DEC63" s="133"/>
      <c r="DED63" s="133"/>
      <c r="DEE63" s="133"/>
      <c r="DEF63" s="133"/>
      <c r="DEG63" s="133"/>
      <c r="DEH63" s="133"/>
      <c r="DEI63" s="133"/>
      <c r="DEJ63" s="133"/>
      <c r="DEK63" s="133"/>
      <c r="DEL63" s="133"/>
      <c r="DEM63" s="133"/>
      <c r="DEN63" s="133"/>
      <c r="DEO63" s="133"/>
      <c r="DEP63" s="133"/>
      <c r="DEQ63" s="133"/>
      <c r="DER63" s="133"/>
      <c r="DES63" s="133"/>
      <c r="DET63" s="133"/>
      <c r="DEU63" s="133"/>
      <c r="DEV63" s="133"/>
      <c r="DEW63" s="133"/>
      <c r="DEX63" s="133"/>
      <c r="DEY63" s="133"/>
      <c r="DEZ63" s="133"/>
      <c r="DFA63" s="133"/>
      <c r="DFB63" s="133"/>
      <c r="DFC63" s="133"/>
      <c r="DFD63" s="133"/>
      <c r="DFE63" s="133"/>
      <c r="DFF63" s="133"/>
      <c r="DFG63" s="133"/>
      <c r="DFH63" s="133"/>
      <c r="DFI63" s="133"/>
      <c r="DFJ63" s="133"/>
      <c r="DFK63" s="133"/>
      <c r="DFL63" s="133"/>
      <c r="DFM63" s="133"/>
      <c r="DFN63" s="133"/>
      <c r="DFO63" s="133"/>
      <c r="DFP63" s="133"/>
      <c r="DFQ63" s="133"/>
      <c r="DFR63" s="133"/>
      <c r="DFS63" s="133"/>
      <c r="DFT63" s="133"/>
      <c r="DFU63" s="133"/>
      <c r="DFV63" s="133"/>
      <c r="DFW63" s="133"/>
      <c r="DFX63" s="133"/>
      <c r="DFY63" s="133"/>
      <c r="DFZ63" s="133"/>
      <c r="DGA63" s="133"/>
      <c r="DGB63" s="133"/>
      <c r="DGC63" s="133"/>
      <c r="DGD63" s="133"/>
      <c r="DGE63" s="133"/>
      <c r="DGF63" s="133"/>
      <c r="DGG63" s="133"/>
      <c r="DGH63" s="133"/>
      <c r="DGI63" s="133"/>
      <c r="DGJ63" s="133"/>
      <c r="DGK63" s="133"/>
      <c r="DGL63" s="133"/>
      <c r="DGM63" s="133"/>
      <c r="DGN63" s="133"/>
      <c r="DGO63" s="133"/>
      <c r="DGP63" s="133"/>
      <c r="DGQ63" s="133"/>
      <c r="DGR63" s="133"/>
      <c r="DGS63" s="133"/>
      <c r="DGT63" s="133"/>
      <c r="DGU63" s="133"/>
      <c r="DGV63" s="133"/>
      <c r="DGW63" s="133"/>
      <c r="DGX63" s="133"/>
      <c r="DGY63" s="133"/>
      <c r="DGZ63" s="133"/>
      <c r="DHA63" s="133"/>
      <c r="DHB63" s="133"/>
      <c r="DHC63" s="133"/>
      <c r="DHD63" s="133"/>
      <c r="DHE63" s="133"/>
      <c r="DHF63" s="133"/>
      <c r="DHG63" s="133"/>
      <c r="DHH63" s="133"/>
      <c r="DHI63" s="133"/>
      <c r="DHJ63" s="133"/>
      <c r="DHK63" s="133"/>
      <c r="DHL63" s="133"/>
      <c r="DHM63" s="133"/>
      <c r="DHN63" s="133"/>
      <c r="DHO63" s="133"/>
      <c r="DHP63" s="133"/>
      <c r="DHQ63" s="133"/>
      <c r="DHR63" s="133"/>
      <c r="DHS63" s="133"/>
      <c r="DHT63" s="133"/>
      <c r="DHU63" s="133"/>
      <c r="DHV63" s="133"/>
      <c r="DHW63" s="133"/>
      <c r="DHX63" s="133"/>
      <c r="DHY63" s="133"/>
      <c r="DHZ63" s="133"/>
      <c r="DIA63" s="133"/>
      <c r="DIB63" s="133"/>
      <c r="DIC63" s="133"/>
      <c r="DID63" s="133"/>
      <c r="DIE63" s="133"/>
      <c r="DIF63" s="133"/>
      <c r="DIG63" s="133"/>
      <c r="DIH63" s="133"/>
      <c r="DII63" s="133"/>
      <c r="DIJ63" s="133"/>
      <c r="DIK63" s="133"/>
      <c r="DIL63" s="133"/>
      <c r="DIM63" s="133"/>
      <c r="DIN63" s="133"/>
      <c r="DIO63" s="133"/>
      <c r="DIP63" s="133"/>
      <c r="DIQ63" s="133"/>
      <c r="DIR63" s="133"/>
      <c r="DIS63" s="133"/>
      <c r="DIT63" s="133"/>
      <c r="DIU63" s="133"/>
      <c r="DIV63" s="133"/>
      <c r="DIW63" s="133"/>
      <c r="DIX63" s="133"/>
      <c r="DIY63" s="133"/>
      <c r="DIZ63" s="133"/>
      <c r="DJA63" s="133"/>
      <c r="DJB63" s="133"/>
      <c r="DJC63" s="133"/>
      <c r="DJD63" s="133"/>
      <c r="DJE63" s="133"/>
      <c r="DJF63" s="133"/>
      <c r="DJG63" s="133"/>
      <c r="DJH63" s="133"/>
      <c r="DJI63" s="133"/>
      <c r="DJJ63" s="133"/>
      <c r="DJK63" s="133"/>
      <c r="DJL63" s="133"/>
      <c r="DJM63" s="133"/>
      <c r="DJN63" s="133"/>
      <c r="DJO63" s="133"/>
      <c r="DJP63" s="133"/>
      <c r="DJQ63" s="133"/>
      <c r="DJR63" s="133"/>
      <c r="DJS63" s="133"/>
      <c r="DJT63" s="133"/>
      <c r="DJU63" s="133"/>
      <c r="DJV63" s="133"/>
      <c r="DJW63" s="133"/>
      <c r="DJX63" s="133"/>
      <c r="DJY63" s="133"/>
      <c r="DJZ63" s="133"/>
      <c r="DKA63" s="133"/>
      <c r="DKB63" s="133"/>
      <c r="DKC63" s="133"/>
      <c r="DKD63" s="133"/>
      <c r="DKE63" s="133"/>
      <c r="DKF63" s="133"/>
      <c r="DKG63" s="133"/>
      <c r="DKH63" s="133"/>
      <c r="DKI63" s="133"/>
      <c r="DKJ63" s="133"/>
      <c r="DKK63" s="133"/>
      <c r="DKL63" s="133"/>
      <c r="DKM63" s="133"/>
      <c r="DKN63" s="133"/>
      <c r="DKO63" s="133"/>
      <c r="DKP63" s="133"/>
      <c r="DKQ63" s="133"/>
      <c r="DKR63" s="133"/>
      <c r="DKS63" s="133"/>
      <c r="DKT63" s="133"/>
      <c r="DKU63" s="133"/>
      <c r="DKV63" s="133"/>
      <c r="DKW63" s="133"/>
      <c r="DKX63" s="133"/>
      <c r="DKY63" s="133"/>
      <c r="DKZ63" s="133"/>
      <c r="DLA63" s="133"/>
      <c r="DLB63" s="133"/>
      <c r="DLC63" s="133"/>
      <c r="DLD63" s="133"/>
      <c r="DLE63" s="133"/>
      <c r="DLF63" s="133"/>
      <c r="DLG63" s="133"/>
      <c r="DLH63" s="133"/>
      <c r="DLI63" s="133"/>
      <c r="DLJ63" s="133"/>
      <c r="DLK63" s="133"/>
      <c r="DLL63" s="133"/>
      <c r="DLM63" s="133"/>
      <c r="DLN63" s="133"/>
      <c r="DLO63" s="133"/>
      <c r="DLP63" s="133"/>
      <c r="DLQ63" s="133"/>
      <c r="DLR63" s="133"/>
      <c r="DLS63" s="133"/>
      <c r="DLT63" s="133"/>
      <c r="DLU63" s="133"/>
      <c r="DLV63" s="133"/>
      <c r="DLW63" s="133"/>
      <c r="DLX63" s="133"/>
      <c r="DLY63" s="133"/>
      <c r="DLZ63" s="133"/>
      <c r="DMA63" s="133"/>
      <c r="DMB63" s="133"/>
      <c r="DMC63" s="133"/>
      <c r="DMD63" s="133"/>
      <c r="DME63" s="133"/>
      <c r="DMF63" s="133"/>
      <c r="DMG63" s="133"/>
      <c r="DMH63" s="133"/>
      <c r="DMI63" s="133"/>
      <c r="DMJ63" s="133"/>
      <c r="DMK63" s="133"/>
      <c r="DML63" s="133"/>
      <c r="DMM63" s="133"/>
      <c r="DMN63" s="133"/>
      <c r="DMO63" s="133"/>
      <c r="DMP63" s="133"/>
      <c r="DMQ63" s="133"/>
      <c r="DMR63" s="133"/>
      <c r="DMS63" s="133"/>
      <c r="DMT63" s="133"/>
      <c r="DMU63" s="133"/>
      <c r="DMV63" s="133"/>
      <c r="DMW63" s="133"/>
      <c r="DMX63" s="133"/>
      <c r="DMY63" s="133"/>
      <c r="DMZ63" s="133"/>
      <c r="DNA63" s="133"/>
      <c r="DNB63" s="133"/>
      <c r="DNC63" s="133"/>
      <c r="DND63" s="133"/>
      <c r="DNE63" s="133"/>
      <c r="DNF63" s="133"/>
      <c r="DNG63" s="133"/>
      <c r="DNH63" s="133"/>
      <c r="DNI63" s="133"/>
      <c r="DNJ63" s="133"/>
      <c r="DNK63" s="133"/>
      <c r="DNL63" s="133"/>
      <c r="DNM63" s="133"/>
      <c r="DNN63" s="133"/>
      <c r="DNO63" s="133"/>
      <c r="DNP63" s="133"/>
      <c r="DNQ63" s="133"/>
      <c r="DNR63" s="133"/>
      <c r="DNS63" s="133"/>
      <c r="DNT63" s="133"/>
      <c r="DNU63" s="133"/>
      <c r="DNV63" s="133"/>
      <c r="DNW63" s="133"/>
      <c r="DNX63" s="133"/>
      <c r="DNY63" s="133"/>
      <c r="DNZ63" s="133"/>
      <c r="DOA63" s="133"/>
      <c r="DOB63" s="133"/>
      <c r="DOC63" s="133"/>
      <c r="DOD63" s="133"/>
      <c r="DOE63" s="133"/>
      <c r="DOF63" s="133"/>
      <c r="DOG63" s="133"/>
      <c r="DOH63" s="133"/>
      <c r="DOI63" s="133"/>
      <c r="DOJ63" s="133"/>
      <c r="DOK63" s="133"/>
      <c r="DOL63" s="133"/>
      <c r="DOM63" s="133"/>
      <c r="DON63" s="133"/>
      <c r="DOO63" s="133"/>
      <c r="DOP63" s="133"/>
      <c r="DOQ63" s="133"/>
      <c r="DOR63" s="133"/>
      <c r="DOS63" s="133"/>
      <c r="DOT63" s="133"/>
      <c r="DOU63" s="133"/>
      <c r="DOV63" s="133"/>
      <c r="DOW63" s="133"/>
      <c r="DOX63" s="133"/>
      <c r="DOY63" s="133"/>
      <c r="DOZ63" s="133"/>
      <c r="DPA63" s="133"/>
      <c r="DPB63" s="133"/>
      <c r="DPC63" s="133"/>
      <c r="DPD63" s="133"/>
      <c r="DPE63" s="133"/>
      <c r="DPF63" s="133"/>
      <c r="DPG63" s="133"/>
      <c r="DPH63" s="133"/>
      <c r="DPI63" s="133"/>
      <c r="DPJ63" s="133"/>
      <c r="DPK63" s="133"/>
      <c r="DPL63" s="133"/>
      <c r="DPM63" s="133"/>
      <c r="DPN63" s="133"/>
      <c r="DPO63" s="133"/>
      <c r="DPP63" s="133"/>
      <c r="DPQ63" s="133"/>
      <c r="DPR63" s="133"/>
      <c r="DPS63" s="133"/>
      <c r="DPT63" s="133"/>
      <c r="DPU63" s="133"/>
      <c r="DPV63" s="133"/>
      <c r="DPW63" s="133"/>
      <c r="DPX63" s="133"/>
      <c r="DPY63" s="133"/>
      <c r="DPZ63" s="133"/>
      <c r="DQA63" s="133"/>
      <c r="DQB63" s="133"/>
      <c r="DQC63" s="133"/>
      <c r="DQD63" s="133"/>
      <c r="DQE63" s="133"/>
      <c r="DQF63" s="133"/>
      <c r="DQG63" s="133"/>
      <c r="DQH63" s="133"/>
      <c r="DQI63" s="133"/>
      <c r="DQJ63" s="133"/>
      <c r="DQK63" s="133"/>
      <c r="DQL63" s="133"/>
      <c r="DQM63" s="133"/>
      <c r="DQN63" s="133"/>
      <c r="DQO63" s="133"/>
      <c r="DQP63" s="133"/>
      <c r="DQQ63" s="133"/>
      <c r="DQR63" s="133"/>
      <c r="DQS63" s="133"/>
      <c r="DQT63" s="133"/>
      <c r="DQU63" s="133"/>
      <c r="DQV63" s="133"/>
      <c r="DQW63" s="133"/>
      <c r="DQX63" s="133"/>
      <c r="DQY63" s="133"/>
      <c r="DQZ63" s="133"/>
      <c r="DRA63" s="133"/>
      <c r="DRB63" s="133"/>
      <c r="DRC63" s="133"/>
      <c r="DRD63" s="133"/>
      <c r="DRE63" s="133"/>
      <c r="DRF63" s="133"/>
      <c r="DRG63" s="133"/>
      <c r="DRH63" s="133"/>
      <c r="DRI63" s="133"/>
      <c r="DRJ63" s="133"/>
      <c r="DRK63" s="133"/>
      <c r="DRL63" s="133"/>
      <c r="DRM63" s="133"/>
      <c r="DRN63" s="133"/>
      <c r="DRO63" s="133"/>
      <c r="DRP63" s="133"/>
      <c r="DRQ63" s="133"/>
      <c r="DRR63" s="133"/>
      <c r="DRS63" s="133"/>
      <c r="DRT63" s="133"/>
      <c r="DRU63" s="133"/>
      <c r="DRV63" s="133"/>
      <c r="DRW63" s="133"/>
      <c r="DRX63" s="133"/>
      <c r="DRY63" s="133"/>
      <c r="DRZ63" s="133"/>
      <c r="DSA63" s="133"/>
      <c r="DSB63" s="133"/>
      <c r="DSC63" s="133"/>
      <c r="DSD63" s="133"/>
      <c r="DSE63" s="133"/>
      <c r="DSF63" s="133"/>
      <c r="DSG63" s="133"/>
      <c r="DSH63" s="133"/>
      <c r="DSI63" s="133"/>
      <c r="DSJ63" s="133"/>
      <c r="DSK63" s="133"/>
      <c r="DSL63" s="133"/>
      <c r="DSM63" s="133"/>
      <c r="DSN63" s="133"/>
      <c r="DSO63" s="133"/>
      <c r="DSP63" s="133"/>
      <c r="DSQ63" s="133"/>
      <c r="DSR63" s="133"/>
      <c r="DSS63" s="133"/>
      <c r="DST63" s="133"/>
      <c r="DSU63" s="133"/>
      <c r="DSV63" s="133"/>
      <c r="DSW63" s="133"/>
      <c r="DSX63" s="133"/>
      <c r="DSY63" s="133"/>
      <c r="DSZ63" s="133"/>
      <c r="DTA63" s="133"/>
      <c r="DTB63" s="133"/>
      <c r="DTC63" s="133"/>
      <c r="DTD63" s="133"/>
      <c r="DTE63" s="133"/>
      <c r="DTF63" s="133"/>
      <c r="DTG63" s="133"/>
      <c r="DTH63" s="133"/>
      <c r="DTI63" s="133"/>
      <c r="DTJ63" s="133"/>
      <c r="DTK63" s="133"/>
      <c r="DTL63" s="133"/>
      <c r="DTM63" s="133"/>
      <c r="DTN63" s="133"/>
      <c r="DTO63" s="133"/>
      <c r="DTP63" s="133"/>
      <c r="DTQ63" s="133"/>
      <c r="DTR63" s="133"/>
      <c r="DTS63" s="133"/>
      <c r="DTT63" s="133"/>
      <c r="DTU63" s="133"/>
      <c r="DTV63" s="133"/>
      <c r="DTW63" s="133"/>
      <c r="DTX63" s="133"/>
      <c r="DTY63" s="133"/>
      <c r="DTZ63" s="133"/>
      <c r="DUA63" s="133"/>
      <c r="DUB63" s="133"/>
      <c r="DUC63" s="133"/>
      <c r="DUD63" s="133"/>
      <c r="DUE63" s="133"/>
      <c r="DUF63" s="133"/>
      <c r="DUG63" s="133"/>
      <c r="DUH63" s="133"/>
      <c r="DUI63" s="133"/>
      <c r="DUJ63" s="133"/>
      <c r="DUK63" s="133"/>
      <c r="DUL63" s="133"/>
      <c r="DUM63" s="133"/>
      <c r="DUN63" s="133"/>
      <c r="DUO63" s="133"/>
      <c r="DUP63" s="133"/>
      <c r="DUQ63" s="133"/>
      <c r="DUR63" s="133"/>
      <c r="DUS63" s="133"/>
      <c r="DUT63" s="133"/>
      <c r="DUU63" s="133"/>
      <c r="DUV63" s="133"/>
      <c r="DUW63" s="133"/>
      <c r="DUX63" s="133"/>
      <c r="DUY63" s="133"/>
      <c r="DUZ63" s="133"/>
      <c r="DVA63" s="133"/>
      <c r="DVB63" s="133"/>
      <c r="DVC63" s="133"/>
      <c r="DVD63" s="133"/>
      <c r="DVE63" s="133"/>
      <c r="DVF63" s="133"/>
      <c r="DVG63" s="133"/>
      <c r="DVH63" s="133"/>
      <c r="DVI63" s="133"/>
      <c r="DVJ63" s="133"/>
      <c r="DVK63" s="133"/>
      <c r="DVL63" s="133"/>
      <c r="DVM63" s="133"/>
      <c r="DVN63" s="133"/>
      <c r="DVO63" s="133"/>
      <c r="DVP63" s="133"/>
      <c r="DVQ63" s="133"/>
      <c r="DVR63" s="133"/>
      <c r="DVS63" s="133"/>
      <c r="DVT63" s="133"/>
      <c r="DVU63" s="133"/>
      <c r="DVV63" s="133"/>
      <c r="DVW63" s="133"/>
      <c r="DVX63" s="133"/>
      <c r="DVY63" s="133"/>
      <c r="DVZ63" s="133"/>
      <c r="DWA63" s="133"/>
      <c r="DWB63" s="133"/>
      <c r="DWC63" s="133"/>
      <c r="DWD63" s="133"/>
      <c r="DWE63" s="133"/>
      <c r="DWF63" s="133"/>
      <c r="DWG63" s="133"/>
      <c r="DWH63" s="133"/>
      <c r="DWI63" s="133"/>
      <c r="DWJ63" s="133"/>
      <c r="DWK63" s="133"/>
      <c r="DWL63" s="133"/>
      <c r="DWM63" s="133"/>
      <c r="DWN63" s="133"/>
      <c r="DWO63" s="133"/>
      <c r="DWP63" s="133"/>
      <c r="DWQ63" s="133"/>
      <c r="DWR63" s="133"/>
      <c r="DWS63" s="133"/>
      <c r="DWT63" s="133"/>
      <c r="DWU63" s="133"/>
      <c r="DWV63" s="133"/>
      <c r="DWW63" s="133"/>
      <c r="DWX63" s="133"/>
      <c r="DWY63" s="133"/>
      <c r="DWZ63" s="133"/>
      <c r="DXA63" s="133"/>
      <c r="DXB63" s="133"/>
      <c r="DXC63" s="133"/>
      <c r="DXD63" s="133"/>
      <c r="DXE63" s="133"/>
      <c r="DXF63" s="133"/>
      <c r="DXG63" s="133"/>
      <c r="DXH63" s="133"/>
      <c r="DXI63" s="133"/>
      <c r="DXJ63" s="133"/>
      <c r="DXK63" s="133"/>
      <c r="DXL63" s="133"/>
      <c r="DXM63" s="133"/>
      <c r="DXN63" s="133"/>
      <c r="DXO63" s="133"/>
      <c r="DXP63" s="133"/>
      <c r="DXQ63" s="133"/>
      <c r="DXR63" s="133"/>
      <c r="DXS63" s="133"/>
      <c r="DXT63" s="133"/>
      <c r="DXU63" s="133"/>
      <c r="DXV63" s="133"/>
      <c r="DXW63" s="133"/>
      <c r="DXX63" s="133"/>
      <c r="DXY63" s="133"/>
      <c r="DXZ63" s="133"/>
      <c r="DYA63" s="133"/>
      <c r="DYB63" s="133"/>
      <c r="DYC63" s="133"/>
      <c r="DYD63" s="133"/>
      <c r="DYE63" s="133"/>
      <c r="DYF63" s="133"/>
      <c r="DYG63" s="133"/>
      <c r="DYH63" s="133"/>
      <c r="DYI63" s="133"/>
      <c r="DYJ63" s="133"/>
      <c r="DYK63" s="133"/>
      <c r="DYL63" s="133"/>
      <c r="DYM63" s="133"/>
      <c r="DYN63" s="133"/>
      <c r="DYO63" s="133"/>
      <c r="DYP63" s="133"/>
      <c r="DYQ63" s="133"/>
      <c r="DYR63" s="133"/>
      <c r="DYS63" s="133"/>
      <c r="DYT63" s="133"/>
      <c r="DYU63" s="133"/>
      <c r="DYV63" s="133"/>
      <c r="DYW63" s="133"/>
      <c r="DYX63" s="133"/>
      <c r="DYY63" s="133"/>
      <c r="DYZ63" s="133"/>
      <c r="DZA63" s="133"/>
      <c r="DZB63" s="133"/>
      <c r="DZC63" s="133"/>
      <c r="DZD63" s="133"/>
      <c r="DZE63" s="133"/>
      <c r="DZF63" s="133"/>
      <c r="DZG63" s="133"/>
      <c r="DZH63" s="133"/>
      <c r="DZI63" s="133"/>
      <c r="DZJ63" s="133"/>
      <c r="DZK63" s="133"/>
      <c r="DZL63" s="133"/>
      <c r="DZM63" s="133"/>
      <c r="DZN63" s="133"/>
      <c r="DZO63" s="133"/>
      <c r="DZP63" s="133"/>
      <c r="DZQ63" s="133"/>
      <c r="DZR63" s="133"/>
      <c r="DZS63" s="133"/>
      <c r="DZT63" s="133"/>
      <c r="DZU63" s="133"/>
      <c r="DZV63" s="133"/>
      <c r="DZW63" s="133"/>
      <c r="DZX63" s="133"/>
      <c r="DZY63" s="133"/>
      <c r="DZZ63" s="133"/>
      <c r="EAA63" s="133"/>
      <c r="EAB63" s="133"/>
      <c r="EAC63" s="133"/>
      <c r="EAD63" s="133"/>
      <c r="EAE63" s="133"/>
      <c r="EAF63" s="133"/>
      <c r="EAG63" s="133"/>
      <c r="EAH63" s="133"/>
      <c r="EAI63" s="133"/>
      <c r="EAJ63" s="133"/>
      <c r="EAK63" s="133"/>
      <c r="EAL63" s="133"/>
      <c r="EAM63" s="133"/>
      <c r="EAN63" s="133"/>
      <c r="EAO63" s="133"/>
      <c r="EAP63" s="133"/>
      <c r="EAQ63" s="133"/>
      <c r="EAR63" s="133"/>
      <c r="EAS63" s="133"/>
      <c r="EAT63" s="133"/>
      <c r="EAU63" s="133"/>
      <c r="EAV63" s="133"/>
      <c r="EAW63" s="133"/>
      <c r="EAX63" s="133"/>
      <c r="EAY63" s="133"/>
      <c r="EAZ63" s="133"/>
      <c r="EBA63" s="133"/>
      <c r="EBB63" s="133"/>
      <c r="EBC63" s="133"/>
      <c r="EBD63" s="133"/>
      <c r="EBE63" s="133"/>
      <c r="EBF63" s="133"/>
      <c r="EBG63" s="133"/>
      <c r="EBH63" s="133"/>
      <c r="EBI63" s="133"/>
      <c r="EBJ63" s="133"/>
      <c r="EBK63" s="133"/>
      <c r="EBL63" s="133"/>
      <c r="EBM63" s="133"/>
      <c r="EBN63" s="133"/>
      <c r="EBO63" s="133"/>
      <c r="EBP63" s="133"/>
      <c r="EBQ63" s="133"/>
      <c r="EBR63" s="133"/>
      <c r="EBS63" s="133"/>
      <c r="EBT63" s="133"/>
      <c r="EBU63" s="133"/>
      <c r="EBV63" s="133"/>
      <c r="EBW63" s="133"/>
      <c r="EBX63" s="133"/>
      <c r="EBY63" s="133"/>
      <c r="EBZ63" s="133"/>
      <c r="ECA63" s="133"/>
      <c r="ECB63" s="133"/>
      <c r="ECC63" s="133"/>
      <c r="ECD63" s="133"/>
      <c r="ECE63" s="133"/>
      <c r="ECF63" s="133"/>
      <c r="ECG63" s="133"/>
      <c r="ECH63" s="133"/>
      <c r="ECI63" s="133"/>
      <c r="ECJ63" s="133"/>
      <c r="ECK63" s="133"/>
      <c r="ECL63" s="133"/>
      <c r="ECM63" s="133"/>
      <c r="ECN63" s="133"/>
      <c r="ECO63" s="133"/>
      <c r="ECP63" s="133"/>
      <c r="ECQ63" s="133"/>
      <c r="ECR63" s="133"/>
      <c r="ECS63" s="133"/>
      <c r="ECT63" s="133"/>
      <c r="ECU63" s="133"/>
      <c r="ECV63" s="133"/>
      <c r="ECW63" s="133"/>
      <c r="ECX63" s="133"/>
      <c r="ECY63" s="133"/>
      <c r="ECZ63" s="133"/>
      <c r="EDA63" s="133"/>
      <c r="EDB63" s="133"/>
      <c r="EDC63" s="133"/>
      <c r="EDD63" s="133"/>
      <c r="EDE63" s="133"/>
      <c r="EDF63" s="133"/>
      <c r="EDG63" s="133"/>
      <c r="EDH63" s="133"/>
      <c r="EDI63" s="133"/>
      <c r="EDJ63" s="133"/>
      <c r="EDK63" s="133"/>
      <c r="EDL63" s="133"/>
      <c r="EDM63" s="133"/>
      <c r="EDN63" s="133"/>
      <c r="EDO63" s="133"/>
      <c r="EDP63" s="133"/>
      <c r="EDQ63" s="133"/>
      <c r="EDR63" s="133"/>
      <c r="EDS63" s="133"/>
      <c r="EDT63" s="133"/>
      <c r="EDU63" s="133"/>
      <c r="EDV63" s="133"/>
      <c r="EDW63" s="133"/>
      <c r="EDX63" s="133"/>
      <c r="EDY63" s="133"/>
      <c r="EDZ63" s="133"/>
      <c r="EEA63" s="133"/>
      <c r="EEB63" s="133"/>
      <c r="EEC63" s="133"/>
      <c r="EED63" s="133"/>
      <c r="EEE63" s="133"/>
      <c r="EEF63" s="133"/>
      <c r="EEG63" s="133"/>
      <c r="EEH63" s="133"/>
      <c r="EEI63" s="133"/>
      <c r="EEJ63" s="133"/>
      <c r="EEK63" s="133"/>
      <c r="EEL63" s="133"/>
      <c r="EEM63" s="133"/>
      <c r="EEN63" s="133"/>
      <c r="EEO63" s="133"/>
      <c r="EEP63" s="133"/>
      <c r="EEQ63" s="133"/>
      <c r="EER63" s="133"/>
      <c r="EES63" s="133"/>
      <c r="EET63" s="133"/>
      <c r="EEU63" s="133"/>
      <c r="EEV63" s="133"/>
      <c r="EEW63" s="133"/>
      <c r="EEX63" s="133"/>
      <c r="EEY63" s="133"/>
      <c r="EEZ63" s="133"/>
      <c r="EFA63" s="133"/>
      <c r="EFB63" s="133"/>
      <c r="EFC63" s="133"/>
      <c r="EFD63" s="133"/>
      <c r="EFE63" s="133"/>
      <c r="EFF63" s="133"/>
      <c r="EFG63" s="133"/>
      <c r="EFH63" s="133"/>
      <c r="EFI63" s="133"/>
      <c r="EFJ63" s="133"/>
      <c r="EFK63" s="133"/>
      <c r="EFL63" s="133"/>
      <c r="EFM63" s="133"/>
      <c r="EFN63" s="133"/>
      <c r="EFO63" s="133"/>
      <c r="EFP63" s="133"/>
      <c r="EFQ63" s="133"/>
      <c r="EFR63" s="133"/>
      <c r="EFS63" s="133"/>
      <c r="EFT63" s="133"/>
      <c r="EFU63" s="133"/>
      <c r="EFV63" s="133"/>
      <c r="EFW63" s="133"/>
      <c r="EFX63" s="133"/>
      <c r="EFY63" s="133"/>
      <c r="EFZ63" s="133"/>
      <c r="EGA63" s="133"/>
      <c r="EGB63" s="133"/>
      <c r="EGC63" s="133"/>
      <c r="EGD63" s="133"/>
      <c r="EGE63" s="133"/>
      <c r="EGF63" s="133"/>
      <c r="EGG63" s="133"/>
      <c r="EGH63" s="133"/>
      <c r="EGI63" s="133"/>
      <c r="EGJ63" s="133"/>
      <c r="EGK63" s="133"/>
      <c r="EGL63" s="133"/>
      <c r="EGM63" s="133"/>
      <c r="EGN63" s="133"/>
      <c r="EGO63" s="133"/>
      <c r="EGP63" s="133"/>
      <c r="EGQ63" s="133"/>
      <c r="EGR63" s="133"/>
      <c r="EGS63" s="133"/>
      <c r="EGT63" s="133"/>
      <c r="EGU63" s="133"/>
      <c r="EGV63" s="133"/>
      <c r="EGW63" s="133"/>
      <c r="EGX63" s="133"/>
      <c r="EGY63" s="133"/>
      <c r="EGZ63" s="133"/>
      <c r="EHA63" s="133"/>
      <c r="EHB63" s="133"/>
      <c r="EHC63" s="133"/>
      <c r="EHD63" s="133"/>
      <c r="EHE63" s="133"/>
      <c r="EHF63" s="133"/>
      <c r="EHG63" s="133"/>
      <c r="EHH63" s="133"/>
      <c r="EHI63" s="133"/>
      <c r="EHJ63" s="133"/>
      <c r="EHK63" s="133"/>
      <c r="EHL63" s="133"/>
      <c r="EHM63" s="133"/>
      <c r="EHN63" s="133"/>
      <c r="EHO63" s="133"/>
      <c r="EHP63" s="133"/>
      <c r="EHQ63" s="133"/>
      <c r="EHR63" s="133"/>
      <c r="EHS63" s="133"/>
      <c r="EHT63" s="133"/>
      <c r="EHU63" s="133"/>
      <c r="EHV63" s="133"/>
      <c r="EHW63" s="133"/>
      <c r="EHX63" s="133"/>
      <c r="EHY63" s="133"/>
      <c r="EHZ63" s="133"/>
      <c r="EIA63" s="133"/>
      <c r="EIB63" s="133"/>
      <c r="EIC63" s="133"/>
      <c r="EID63" s="133"/>
      <c r="EIE63" s="133"/>
      <c r="EIF63" s="133"/>
      <c r="EIG63" s="133"/>
      <c r="EIH63" s="133"/>
      <c r="EII63" s="133"/>
      <c r="EIJ63" s="133"/>
      <c r="EIK63" s="133"/>
      <c r="EIL63" s="133"/>
      <c r="EIM63" s="133"/>
      <c r="EIN63" s="133"/>
      <c r="EIO63" s="133"/>
      <c r="EIP63" s="133"/>
      <c r="EIQ63" s="133"/>
      <c r="EIR63" s="133"/>
      <c r="EIS63" s="133"/>
      <c r="EIT63" s="133"/>
      <c r="EIU63" s="133"/>
      <c r="EIV63" s="133"/>
      <c r="EIW63" s="133"/>
      <c r="EIX63" s="133"/>
      <c r="EIY63" s="133"/>
      <c r="EIZ63" s="133"/>
      <c r="EJA63" s="133"/>
      <c r="EJB63" s="133"/>
      <c r="EJC63" s="133"/>
      <c r="EJD63" s="133"/>
      <c r="EJE63" s="133"/>
      <c r="EJF63" s="133"/>
      <c r="EJG63" s="133"/>
      <c r="EJH63" s="133"/>
      <c r="EJI63" s="133"/>
      <c r="EJJ63" s="133"/>
      <c r="EJK63" s="133"/>
      <c r="EJL63" s="133"/>
      <c r="EJM63" s="133"/>
      <c r="EJN63" s="133"/>
      <c r="EJO63" s="133"/>
      <c r="EJP63" s="133"/>
      <c r="EJQ63" s="133"/>
      <c r="EJR63" s="133"/>
      <c r="EJS63" s="133"/>
      <c r="EJT63" s="133"/>
      <c r="EJU63" s="133"/>
      <c r="EJV63" s="133"/>
      <c r="EJW63" s="133"/>
      <c r="EJX63" s="133"/>
      <c r="EJY63" s="133"/>
      <c r="EJZ63" s="133"/>
      <c r="EKA63" s="133"/>
      <c r="EKB63" s="133"/>
      <c r="EKC63" s="133"/>
      <c r="EKD63" s="133"/>
      <c r="EKE63" s="133"/>
      <c r="EKF63" s="133"/>
      <c r="EKG63" s="133"/>
      <c r="EKH63" s="133"/>
      <c r="EKI63" s="133"/>
      <c r="EKJ63" s="133"/>
      <c r="EKK63" s="133"/>
      <c r="EKL63" s="133"/>
      <c r="EKM63" s="133"/>
      <c r="EKN63" s="133"/>
      <c r="EKO63" s="133"/>
      <c r="EKP63" s="133"/>
      <c r="EKQ63" s="133"/>
      <c r="EKR63" s="133"/>
      <c r="EKS63" s="133"/>
      <c r="EKT63" s="133"/>
      <c r="EKU63" s="133"/>
      <c r="EKV63" s="133"/>
      <c r="EKW63" s="133"/>
      <c r="EKX63" s="133"/>
      <c r="EKY63" s="133"/>
      <c r="EKZ63" s="133"/>
      <c r="ELA63" s="133"/>
      <c r="ELB63" s="133"/>
      <c r="ELC63" s="133"/>
      <c r="ELD63" s="133"/>
      <c r="ELE63" s="133"/>
      <c r="ELF63" s="133"/>
      <c r="ELG63" s="133"/>
      <c r="ELH63" s="133"/>
      <c r="ELI63" s="133"/>
      <c r="ELJ63" s="133"/>
      <c r="ELK63" s="133"/>
      <c r="ELL63" s="133"/>
      <c r="ELM63" s="133"/>
      <c r="ELN63" s="133"/>
      <c r="ELO63" s="133"/>
      <c r="ELP63" s="133"/>
      <c r="ELQ63" s="133"/>
      <c r="ELR63" s="133"/>
      <c r="ELS63" s="133"/>
      <c r="ELT63" s="133"/>
      <c r="ELU63" s="133"/>
      <c r="ELV63" s="133"/>
      <c r="ELW63" s="133"/>
      <c r="ELX63" s="133"/>
      <c r="ELY63" s="133"/>
      <c r="ELZ63" s="133"/>
      <c r="EMA63" s="133"/>
      <c r="EMB63" s="133"/>
      <c r="EMC63" s="133"/>
      <c r="EMD63" s="133"/>
      <c r="EME63" s="133"/>
      <c r="EMF63" s="133"/>
      <c r="EMG63" s="133"/>
      <c r="EMH63" s="133"/>
      <c r="EMI63" s="133"/>
      <c r="EMJ63" s="133"/>
      <c r="EMK63" s="133"/>
      <c r="EML63" s="133"/>
      <c r="EMM63" s="133"/>
      <c r="EMN63" s="133"/>
      <c r="EMO63" s="133"/>
      <c r="EMP63" s="133"/>
      <c r="EMQ63" s="133"/>
      <c r="EMR63" s="133"/>
      <c r="EMS63" s="133"/>
      <c r="EMT63" s="133"/>
      <c r="EMU63" s="133"/>
      <c r="EMV63" s="133"/>
      <c r="EMW63" s="133"/>
      <c r="EMX63" s="133"/>
      <c r="EMY63" s="133"/>
      <c r="EMZ63" s="133"/>
      <c r="ENA63" s="133"/>
      <c r="ENB63" s="133"/>
      <c r="ENC63" s="133"/>
      <c r="END63" s="133"/>
      <c r="ENE63" s="133"/>
      <c r="ENF63" s="133"/>
      <c r="ENG63" s="133"/>
      <c r="ENH63" s="133"/>
      <c r="ENI63" s="133"/>
      <c r="ENJ63" s="133"/>
      <c r="ENK63" s="133"/>
      <c r="ENL63" s="133"/>
      <c r="ENM63" s="133"/>
      <c r="ENN63" s="133"/>
      <c r="ENO63" s="133"/>
      <c r="ENP63" s="133"/>
      <c r="ENQ63" s="133"/>
      <c r="ENR63" s="133"/>
      <c r="ENS63" s="133"/>
      <c r="ENT63" s="133"/>
      <c r="ENU63" s="133"/>
      <c r="ENV63" s="133"/>
      <c r="ENW63" s="133"/>
      <c r="ENX63" s="133"/>
      <c r="ENY63" s="133"/>
      <c r="ENZ63" s="133"/>
      <c r="EOA63" s="133"/>
      <c r="EOB63" s="133"/>
      <c r="EOC63" s="133"/>
      <c r="EOD63" s="133"/>
      <c r="EOE63" s="133"/>
      <c r="EOF63" s="133"/>
      <c r="EOG63" s="133"/>
      <c r="EOH63" s="133"/>
      <c r="EOI63" s="133"/>
      <c r="EOJ63" s="133"/>
      <c r="EOK63" s="133"/>
      <c r="EOL63" s="133"/>
      <c r="EOM63" s="133"/>
      <c r="EON63" s="133"/>
      <c r="EOO63" s="133"/>
      <c r="EOP63" s="133"/>
      <c r="EOQ63" s="133"/>
      <c r="EOR63" s="133"/>
      <c r="EOS63" s="133"/>
      <c r="EOT63" s="133"/>
      <c r="EOU63" s="133"/>
      <c r="EOV63" s="133"/>
      <c r="EOW63" s="133"/>
      <c r="EOX63" s="133"/>
      <c r="EOY63" s="133"/>
      <c r="EOZ63" s="133"/>
      <c r="EPA63" s="133"/>
      <c r="EPB63" s="133"/>
      <c r="EPC63" s="133"/>
      <c r="EPD63" s="133"/>
      <c r="EPE63" s="133"/>
      <c r="EPF63" s="133"/>
      <c r="EPG63" s="133"/>
      <c r="EPH63" s="133"/>
      <c r="EPI63" s="133"/>
      <c r="EPJ63" s="133"/>
      <c r="EPK63" s="133"/>
      <c r="EPL63" s="133"/>
      <c r="EPM63" s="133"/>
      <c r="EPN63" s="133"/>
      <c r="EPO63" s="133"/>
      <c r="EPP63" s="133"/>
      <c r="EPQ63" s="133"/>
      <c r="EPR63" s="133"/>
      <c r="EPS63" s="133"/>
      <c r="EPT63" s="133"/>
      <c r="EPU63" s="133"/>
      <c r="EPV63" s="133"/>
      <c r="EPW63" s="133"/>
      <c r="EPX63" s="133"/>
      <c r="EPY63" s="133"/>
      <c r="EPZ63" s="133"/>
      <c r="EQA63" s="133"/>
      <c r="EQB63" s="133"/>
      <c r="EQC63" s="133"/>
      <c r="EQD63" s="133"/>
      <c r="EQE63" s="133"/>
      <c r="EQF63" s="133"/>
      <c r="EQG63" s="133"/>
      <c r="EQH63" s="133"/>
      <c r="EQI63" s="133"/>
      <c r="EQJ63" s="133"/>
      <c r="EQK63" s="133"/>
      <c r="EQL63" s="133"/>
      <c r="EQM63" s="133"/>
      <c r="EQN63" s="133"/>
      <c r="EQO63" s="133"/>
      <c r="EQP63" s="133"/>
      <c r="EQQ63" s="133"/>
      <c r="EQR63" s="133"/>
      <c r="EQS63" s="133"/>
      <c r="EQT63" s="133"/>
      <c r="EQU63" s="133"/>
      <c r="EQV63" s="133"/>
      <c r="EQW63" s="133"/>
      <c r="EQX63" s="133"/>
      <c r="EQY63" s="133"/>
      <c r="EQZ63" s="133"/>
      <c r="ERA63" s="133"/>
      <c r="ERB63" s="133"/>
      <c r="ERC63" s="133"/>
      <c r="ERD63" s="133"/>
      <c r="ERE63" s="133"/>
      <c r="ERF63" s="133"/>
      <c r="ERG63" s="133"/>
      <c r="ERH63" s="133"/>
      <c r="ERI63" s="133"/>
      <c r="ERJ63" s="133"/>
      <c r="ERK63" s="133"/>
      <c r="ERL63" s="133"/>
      <c r="ERM63" s="133"/>
      <c r="ERN63" s="133"/>
      <c r="ERO63" s="133"/>
      <c r="ERP63" s="133"/>
      <c r="ERQ63" s="133"/>
      <c r="ERR63" s="133"/>
      <c r="ERS63" s="133"/>
      <c r="ERT63" s="133"/>
      <c r="ERU63" s="133"/>
      <c r="ERV63" s="133"/>
      <c r="ERW63" s="133"/>
      <c r="ERX63" s="133"/>
      <c r="ERY63" s="133"/>
      <c r="ERZ63" s="133"/>
      <c r="ESA63" s="133"/>
      <c r="ESB63" s="133"/>
      <c r="ESC63" s="133"/>
      <c r="ESD63" s="133"/>
      <c r="ESE63" s="133"/>
      <c r="ESF63" s="133"/>
      <c r="ESG63" s="133"/>
      <c r="ESH63" s="133"/>
      <c r="ESI63" s="133"/>
      <c r="ESJ63" s="133"/>
      <c r="ESK63" s="133"/>
      <c r="ESL63" s="133"/>
      <c r="ESM63" s="133"/>
      <c r="ESN63" s="133"/>
      <c r="ESO63" s="133"/>
      <c r="ESP63" s="133"/>
      <c r="ESQ63" s="133"/>
      <c r="ESR63" s="133"/>
      <c r="ESS63" s="133"/>
      <c r="EST63" s="133"/>
      <c r="ESU63" s="133"/>
      <c r="ESV63" s="133"/>
      <c r="ESW63" s="133"/>
      <c r="ESX63" s="133"/>
      <c r="ESY63" s="133"/>
      <c r="ESZ63" s="133"/>
      <c r="ETA63" s="133"/>
      <c r="ETB63" s="133"/>
      <c r="ETC63" s="133"/>
      <c r="ETD63" s="133"/>
      <c r="ETE63" s="133"/>
      <c r="ETF63" s="133"/>
      <c r="ETG63" s="133"/>
      <c r="ETH63" s="133"/>
      <c r="ETI63" s="133"/>
      <c r="ETJ63" s="133"/>
      <c r="ETK63" s="133"/>
      <c r="ETL63" s="133"/>
      <c r="ETM63" s="133"/>
      <c r="ETN63" s="133"/>
      <c r="ETO63" s="133"/>
      <c r="ETP63" s="133"/>
      <c r="ETQ63" s="133"/>
      <c r="ETR63" s="133"/>
      <c r="ETS63" s="133"/>
      <c r="ETT63" s="133"/>
      <c r="ETU63" s="133"/>
      <c r="ETV63" s="133"/>
      <c r="ETW63" s="133"/>
      <c r="ETX63" s="133"/>
      <c r="ETY63" s="133"/>
      <c r="ETZ63" s="133"/>
      <c r="EUA63" s="133"/>
      <c r="EUB63" s="133"/>
      <c r="EUC63" s="133"/>
      <c r="EUD63" s="133"/>
      <c r="EUE63" s="133"/>
      <c r="EUF63" s="133"/>
      <c r="EUG63" s="133"/>
      <c r="EUH63" s="133"/>
      <c r="EUI63" s="133"/>
      <c r="EUJ63" s="133"/>
      <c r="EUK63" s="133"/>
      <c r="EUL63" s="133"/>
      <c r="EUM63" s="133"/>
      <c r="EUN63" s="133"/>
      <c r="EUO63" s="133"/>
      <c r="EUP63" s="133"/>
      <c r="EUQ63" s="133"/>
      <c r="EUR63" s="133"/>
      <c r="EUS63" s="133"/>
      <c r="EUT63" s="133"/>
      <c r="EUU63" s="133"/>
      <c r="EUV63" s="133"/>
      <c r="EUW63" s="133"/>
      <c r="EUX63" s="133"/>
      <c r="EUY63" s="133"/>
      <c r="EUZ63" s="133"/>
      <c r="EVA63" s="133"/>
      <c r="EVB63" s="133"/>
      <c r="EVC63" s="133"/>
      <c r="EVD63" s="133"/>
      <c r="EVE63" s="133"/>
      <c r="EVF63" s="133"/>
      <c r="EVG63" s="133"/>
      <c r="EVH63" s="133"/>
      <c r="EVI63" s="133"/>
      <c r="EVJ63" s="133"/>
      <c r="EVK63" s="133"/>
      <c r="EVL63" s="133"/>
      <c r="EVM63" s="133"/>
      <c r="EVN63" s="133"/>
      <c r="EVO63" s="133"/>
      <c r="EVP63" s="133"/>
      <c r="EVQ63" s="133"/>
      <c r="EVR63" s="133"/>
      <c r="EVS63" s="133"/>
      <c r="EVT63" s="133"/>
      <c r="EVU63" s="133"/>
      <c r="EVV63" s="133"/>
      <c r="EVW63" s="133"/>
      <c r="EVX63" s="133"/>
      <c r="EVY63" s="133"/>
      <c r="EVZ63" s="133"/>
      <c r="EWA63" s="133"/>
      <c r="EWB63" s="133"/>
      <c r="EWC63" s="133"/>
      <c r="EWD63" s="133"/>
      <c r="EWE63" s="133"/>
      <c r="EWF63" s="133"/>
      <c r="EWG63" s="133"/>
      <c r="EWH63" s="133"/>
      <c r="EWI63" s="133"/>
      <c r="EWJ63" s="133"/>
      <c r="EWK63" s="133"/>
      <c r="EWL63" s="133"/>
      <c r="EWM63" s="133"/>
      <c r="EWN63" s="133"/>
      <c r="EWO63" s="133"/>
      <c r="EWP63" s="133"/>
      <c r="EWQ63" s="133"/>
      <c r="EWR63" s="133"/>
      <c r="EWS63" s="133"/>
      <c r="EWT63" s="133"/>
      <c r="EWU63" s="133"/>
      <c r="EWV63" s="133"/>
      <c r="EWW63" s="133"/>
      <c r="EWX63" s="133"/>
      <c r="EWY63" s="133"/>
      <c r="EWZ63" s="133"/>
      <c r="EXA63" s="133"/>
      <c r="EXB63" s="133"/>
      <c r="EXC63" s="133"/>
      <c r="EXD63" s="133"/>
      <c r="EXE63" s="133"/>
      <c r="EXF63" s="133"/>
      <c r="EXG63" s="133"/>
      <c r="EXH63" s="133"/>
      <c r="EXI63" s="133"/>
      <c r="EXJ63" s="133"/>
      <c r="EXK63" s="133"/>
      <c r="EXL63" s="133"/>
      <c r="EXM63" s="133"/>
      <c r="EXN63" s="133"/>
      <c r="EXO63" s="133"/>
      <c r="EXP63" s="133"/>
      <c r="EXQ63" s="133"/>
      <c r="EXR63" s="133"/>
      <c r="EXS63" s="133"/>
      <c r="EXT63" s="133"/>
      <c r="EXU63" s="133"/>
      <c r="EXV63" s="133"/>
      <c r="EXW63" s="133"/>
      <c r="EXX63" s="133"/>
      <c r="EXY63" s="133"/>
      <c r="EXZ63" s="133"/>
      <c r="EYA63" s="133"/>
      <c r="EYB63" s="133"/>
      <c r="EYC63" s="133"/>
      <c r="EYD63" s="133"/>
      <c r="EYE63" s="133"/>
      <c r="EYF63" s="133"/>
      <c r="EYG63" s="133"/>
      <c r="EYH63" s="133"/>
      <c r="EYI63" s="133"/>
      <c r="EYJ63" s="133"/>
      <c r="EYK63" s="133"/>
      <c r="EYL63" s="133"/>
      <c r="EYM63" s="133"/>
      <c r="EYN63" s="133"/>
      <c r="EYO63" s="133"/>
      <c r="EYP63" s="133"/>
      <c r="EYQ63" s="133"/>
      <c r="EYR63" s="133"/>
      <c r="EYS63" s="133"/>
      <c r="EYT63" s="133"/>
      <c r="EYU63" s="133"/>
      <c r="EYV63" s="133"/>
      <c r="EYW63" s="133"/>
      <c r="EYX63" s="133"/>
      <c r="EYY63" s="133"/>
      <c r="EYZ63" s="133"/>
      <c r="EZA63" s="133"/>
      <c r="EZB63" s="133"/>
      <c r="EZC63" s="133"/>
      <c r="EZD63" s="133"/>
      <c r="EZE63" s="133"/>
      <c r="EZF63" s="133"/>
      <c r="EZG63" s="133"/>
      <c r="EZH63" s="133"/>
      <c r="EZI63" s="133"/>
      <c r="EZJ63" s="133"/>
      <c r="EZK63" s="133"/>
      <c r="EZL63" s="133"/>
      <c r="EZM63" s="133"/>
      <c r="EZN63" s="133"/>
      <c r="EZO63" s="133"/>
      <c r="EZP63" s="133"/>
      <c r="EZQ63" s="133"/>
      <c r="EZR63" s="133"/>
      <c r="EZS63" s="133"/>
      <c r="EZT63" s="133"/>
      <c r="EZU63" s="133"/>
      <c r="EZV63" s="133"/>
      <c r="EZW63" s="133"/>
      <c r="EZX63" s="133"/>
      <c r="EZY63" s="133"/>
      <c r="EZZ63" s="133"/>
      <c r="FAA63" s="133"/>
      <c r="FAB63" s="133"/>
      <c r="FAC63" s="133"/>
      <c r="FAD63" s="133"/>
      <c r="FAE63" s="133"/>
      <c r="FAF63" s="133"/>
      <c r="FAG63" s="133"/>
      <c r="FAH63" s="133"/>
      <c r="FAI63" s="133"/>
      <c r="FAJ63" s="133"/>
      <c r="FAK63" s="133"/>
      <c r="FAL63" s="133"/>
      <c r="FAM63" s="133"/>
      <c r="FAN63" s="133"/>
      <c r="FAO63" s="133"/>
      <c r="FAP63" s="133"/>
      <c r="FAQ63" s="133"/>
      <c r="FAR63" s="133"/>
      <c r="FAS63" s="133"/>
      <c r="FAT63" s="133"/>
      <c r="FAU63" s="133"/>
      <c r="FAV63" s="133"/>
      <c r="FAW63" s="133"/>
      <c r="FAX63" s="133"/>
      <c r="FAY63" s="133"/>
      <c r="FAZ63" s="133"/>
      <c r="FBA63" s="133"/>
      <c r="FBB63" s="133"/>
      <c r="FBC63" s="133"/>
      <c r="FBD63" s="133"/>
      <c r="FBE63" s="133"/>
      <c r="FBF63" s="133"/>
      <c r="FBG63" s="133"/>
      <c r="FBH63" s="133"/>
      <c r="FBI63" s="133"/>
      <c r="FBJ63" s="133"/>
      <c r="FBK63" s="133"/>
      <c r="FBL63" s="133"/>
      <c r="FBM63" s="133"/>
      <c r="FBN63" s="133"/>
      <c r="FBO63" s="133"/>
      <c r="FBP63" s="133"/>
      <c r="FBQ63" s="133"/>
      <c r="FBR63" s="133"/>
      <c r="FBS63" s="133"/>
      <c r="FBT63" s="133"/>
      <c r="FBU63" s="133"/>
      <c r="FBV63" s="133"/>
      <c r="FBW63" s="133"/>
      <c r="FBX63" s="133"/>
      <c r="FBY63" s="133"/>
      <c r="FBZ63" s="133"/>
      <c r="FCA63" s="133"/>
      <c r="FCB63" s="133"/>
      <c r="FCC63" s="133"/>
      <c r="FCD63" s="133"/>
      <c r="FCE63" s="133"/>
      <c r="FCF63" s="133"/>
      <c r="FCG63" s="133"/>
      <c r="FCH63" s="133"/>
      <c r="FCI63" s="133"/>
      <c r="FCJ63" s="133"/>
      <c r="FCK63" s="133"/>
      <c r="FCL63" s="133"/>
      <c r="FCM63" s="133"/>
      <c r="FCN63" s="133"/>
      <c r="FCO63" s="133"/>
      <c r="FCP63" s="133"/>
      <c r="FCQ63" s="133"/>
      <c r="FCR63" s="133"/>
      <c r="FCS63" s="133"/>
      <c r="FCT63" s="133"/>
      <c r="FCU63" s="133"/>
      <c r="FCV63" s="133"/>
      <c r="FCW63" s="133"/>
      <c r="FCX63" s="133"/>
      <c r="FCY63" s="133"/>
      <c r="FCZ63" s="133"/>
      <c r="FDA63" s="133"/>
      <c r="FDB63" s="133"/>
      <c r="FDC63" s="133"/>
      <c r="FDD63" s="133"/>
      <c r="FDE63" s="133"/>
      <c r="FDF63" s="133"/>
      <c r="FDG63" s="133"/>
      <c r="FDH63" s="133"/>
      <c r="FDI63" s="133"/>
      <c r="FDJ63" s="133"/>
      <c r="FDK63" s="133"/>
      <c r="FDL63" s="133"/>
      <c r="FDM63" s="133"/>
      <c r="FDN63" s="133"/>
      <c r="FDO63" s="133"/>
      <c r="FDP63" s="133"/>
      <c r="FDQ63" s="133"/>
      <c r="FDR63" s="133"/>
      <c r="FDS63" s="133"/>
      <c r="FDT63" s="133"/>
      <c r="FDU63" s="133"/>
      <c r="FDV63" s="133"/>
      <c r="FDW63" s="133"/>
      <c r="FDX63" s="133"/>
      <c r="FDY63" s="133"/>
      <c r="FDZ63" s="133"/>
      <c r="FEA63" s="133"/>
      <c r="FEB63" s="133"/>
      <c r="FEC63" s="133"/>
      <c r="FED63" s="133"/>
      <c r="FEE63" s="133"/>
      <c r="FEF63" s="133"/>
      <c r="FEG63" s="133"/>
      <c r="FEH63" s="133"/>
      <c r="FEI63" s="133"/>
      <c r="FEJ63" s="133"/>
      <c r="FEK63" s="133"/>
      <c r="FEL63" s="133"/>
      <c r="FEM63" s="133"/>
      <c r="FEN63" s="133"/>
      <c r="FEO63" s="133"/>
      <c r="FEP63" s="133"/>
      <c r="FEQ63" s="133"/>
      <c r="FER63" s="133"/>
      <c r="FES63" s="133"/>
      <c r="FET63" s="133"/>
      <c r="FEU63" s="133"/>
      <c r="FEV63" s="133"/>
      <c r="FEW63" s="133"/>
      <c r="FEX63" s="133"/>
      <c r="FEY63" s="133"/>
      <c r="FEZ63" s="133"/>
      <c r="FFA63" s="133"/>
      <c r="FFB63" s="133"/>
      <c r="FFC63" s="133"/>
      <c r="FFD63" s="133"/>
      <c r="FFE63" s="133"/>
      <c r="FFF63" s="133"/>
      <c r="FFG63" s="133"/>
      <c r="FFH63" s="133"/>
      <c r="FFI63" s="133"/>
      <c r="FFJ63" s="133"/>
      <c r="FFK63" s="133"/>
      <c r="FFL63" s="133"/>
      <c r="FFM63" s="133"/>
      <c r="FFN63" s="133"/>
      <c r="FFO63" s="133"/>
      <c r="FFP63" s="133"/>
      <c r="FFQ63" s="133"/>
      <c r="FFR63" s="133"/>
      <c r="FFS63" s="133"/>
      <c r="FFT63" s="133"/>
      <c r="FFU63" s="133"/>
      <c r="FFV63" s="133"/>
      <c r="FFW63" s="133"/>
      <c r="FFX63" s="133"/>
      <c r="FFY63" s="133"/>
      <c r="FFZ63" s="133"/>
      <c r="FGA63" s="133"/>
      <c r="FGB63" s="133"/>
      <c r="FGC63" s="133"/>
      <c r="FGD63" s="133"/>
      <c r="FGE63" s="133"/>
      <c r="FGF63" s="133"/>
      <c r="FGG63" s="133"/>
      <c r="FGH63" s="133"/>
      <c r="FGI63" s="133"/>
      <c r="FGJ63" s="133"/>
      <c r="FGK63" s="133"/>
      <c r="FGL63" s="133"/>
      <c r="FGM63" s="133"/>
      <c r="FGN63" s="133"/>
      <c r="FGO63" s="133"/>
      <c r="FGP63" s="133"/>
      <c r="FGQ63" s="133"/>
      <c r="FGR63" s="133"/>
      <c r="FGS63" s="133"/>
      <c r="FGT63" s="133"/>
      <c r="FGU63" s="133"/>
      <c r="FGV63" s="133"/>
      <c r="FGW63" s="133"/>
      <c r="FGX63" s="133"/>
      <c r="FGY63" s="133"/>
      <c r="FGZ63" s="133"/>
      <c r="FHA63" s="133"/>
      <c r="FHB63" s="133"/>
      <c r="FHC63" s="133"/>
      <c r="FHD63" s="133"/>
      <c r="FHE63" s="133"/>
      <c r="FHF63" s="133"/>
      <c r="FHG63" s="133"/>
      <c r="FHH63" s="133"/>
      <c r="FHI63" s="133"/>
      <c r="FHJ63" s="133"/>
      <c r="FHK63" s="133"/>
      <c r="FHL63" s="133"/>
      <c r="FHM63" s="133"/>
      <c r="FHN63" s="133"/>
      <c r="FHO63" s="133"/>
      <c r="FHP63" s="133"/>
      <c r="FHQ63" s="133"/>
      <c r="FHR63" s="133"/>
      <c r="FHS63" s="133"/>
      <c r="FHT63" s="133"/>
      <c r="FHU63" s="133"/>
      <c r="FHV63" s="133"/>
      <c r="FHW63" s="133"/>
      <c r="FHX63" s="133"/>
      <c r="FHY63" s="133"/>
      <c r="FHZ63" s="133"/>
      <c r="FIA63" s="133"/>
      <c r="FIB63" s="133"/>
      <c r="FIC63" s="133"/>
      <c r="FID63" s="133"/>
      <c r="FIE63" s="133"/>
      <c r="FIF63" s="133"/>
      <c r="FIG63" s="133"/>
      <c r="FIH63" s="133"/>
      <c r="FII63" s="133"/>
      <c r="FIJ63" s="133"/>
      <c r="FIK63" s="133"/>
      <c r="FIL63" s="133"/>
      <c r="FIM63" s="133"/>
      <c r="FIN63" s="133"/>
      <c r="FIO63" s="133"/>
      <c r="FIP63" s="133"/>
      <c r="FIQ63" s="133"/>
      <c r="FIR63" s="133"/>
      <c r="FIS63" s="133"/>
      <c r="FIT63" s="133"/>
      <c r="FIU63" s="133"/>
      <c r="FIV63" s="133"/>
      <c r="FIW63" s="133"/>
      <c r="FIX63" s="133"/>
      <c r="FIY63" s="133"/>
      <c r="FIZ63" s="133"/>
      <c r="FJA63" s="133"/>
      <c r="FJB63" s="133"/>
      <c r="FJC63" s="133"/>
      <c r="FJD63" s="133"/>
      <c r="FJE63" s="133"/>
      <c r="FJF63" s="133"/>
      <c r="FJG63" s="133"/>
      <c r="FJH63" s="133"/>
      <c r="FJI63" s="133"/>
      <c r="FJJ63" s="133"/>
      <c r="FJK63" s="133"/>
      <c r="FJL63" s="133"/>
      <c r="FJM63" s="133"/>
      <c r="FJN63" s="133"/>
      <c r="FJO63" s="133"/>
      <c r="FJP63" s="133"/>
      <c r="FJQ63" s="133"/>
      <c r="FJR63" s="133"/>
      <c r="FJS63" s="133"/>
      <c r="FJT63" s="133"/>
      <c r="FJU63" s="133"/>
      <c r="FJV63" s="133"/>
      <c r="FJW63" s="133"/>
      <c r="FJX63" s="133"/>
      <c r="FJY63" s="133"/>
      <c r="FJZ63" s="133"/>
      <c r="FKA63" s="133"/>
      <c r="FKB63" s="133"/>
      <c r="FKC63" s="133"/>
      <c r="FKD63" s="133"/>
      <c r="FKE63" s="133"/>
      <c r="FKF63" s="133"/>
      <c r="FKG63" s="133"/>
      <c r="FKH63" s="133"/>
      <c r="FKI63" s="133"/>
      <c r="FKJ63" s="133"/>
      <c r="FKK63" s="133"/>
      <c r="FKL63" s="133"/>
      <c r="FKM63" s="133"/>
      <c r="FKN63" s="133"/>
      <c r="FKO63" s="133"/>
      <c r="FKP63" s="133"/>
      <c r="FKQ63" s="133"/>
      <c r="FKR63" s="133"/>
      <c r="FKS63" s="133"/>
      <c r="FKT63" s="133"/>
      <c r="FKU63" s="133"/>
      <c r="FKV63" s="133"/>
      <c r="FKW63" s="133"/>
      <c r="FKX63" s="133"/>
      <c r="FKY63" s="133"/>
      <c r="FKZ63" s="133"/>
      <c r="FLA63" s="133"/>
      <c r="FLB63" s="133"/>
      <c r="FLC63" s="133"/>
      <c r="FLD63" s="133"/>
      <c r="FLE63" s="133"/>
      <c r="FLF63" s="133"/>
      <c r="FLG63" s="133"/>
      <c r="FLH63" s="133"/>
      <c r="FLI63" s="133"/>
      <c r="FLJ63" s="133"/>
      <c r="FLK63" s="133"/>
      <c r="FLL63" s="133"/>
      <c r="FLM63" s="133"/>
      <c r="FLN63" s="133"/>
      <c r="FLO63" s="133"/>
      <c r="FLP63" s="133"/>
      <c r="FLQ63" s="133"/>
      <c r="FLR63" s="133"/>
      <c r="FLS63" s="133"/>
      <c r="FLT63" s="133"/>
      <c r="FLU63" s="133"/>
      <c r="FLV63" s="133"/>
      <c r="FLW63" s="133"/>
      <c r="FLX63" s="133"/>
      <c r="FLY63" s="133"/>
      <c r="FLZ63" s="133"/>
      <c r="FMA63" s="133"/>
      <c r="FMB63" s="133"/>
      <c r="FMC63" s="133"/>
      <c r="FMD63" s="133"/>
      <c r="FME63" s="133"/>
      <c r="FMF63" s="133"/>
      <c r="FMG63" s="133"/>
      <c r="FMH63" s="133"/>
      <c r="FMI63" s="133"/>
      <c r="FMJ63" s="133"/>
      <c r="FMK63" s="133"/>
      <c r="FML63" s="133"/>
      <c r="FMM63" s="133"/>
      <c r="FMN63" s="133"/>
      <c r="FMO63" s="133"/>
      <c r="FMP63" s="133"/>
      <c r="FMQ63" s="133"/>
      <c r="FMR63" s="133"/>
      <c r="FMS63" s="133"/>
      <c r="FMT63" s="133"/>
      <c r="FMU63" s="133"/>
      <c r="FMV63" s="133"/>
      <c r="FMW63" s="133"/>
      <c r="FMX63" s="133"/>
      <c r="FMY63" s="133"/>
      <c r="FMZ63" s="133"/>
      <c r="FNA63" s="133"/>
      <c r="FNB63" s="133"/>
      <c r="FNC63" s="133"/>
      <c r="FND63" s="133"/>
      <c r="FNE63" s="133"/>
      <c r="FNF63" s="133"/>
      <c r="FNG63" s="133"/>
      <c r="FNH63" s="133"/>
      <c r="FNI63" s="133"/>
      <c r="FNJ63" s="133"/>
      <c r="FNK63" s="133"/>
      <c r="FNL63" s="133"/>
      <c r="FNM63" s="133"/>
      <c r="FNN63" s="133"/>
      <c r="FNO63" s="133"/>
      <c r="FNP63" s="133"/>
      <c r="FNQ63" s="133"/>
      <c r="FNR63" s="133"/>
      <c r="FNS63" s="133"/>
      <c r="FNT63" s="133"/>
      <c r="FNU63" s="133"/>
      <c r="FNV63" s="133"/>
      <c r="FNW63" s="133"/>
      <c r="FNX63" s="133"/>
      <c r="FNY63" s="133"/>
      <c r="FNZ63" s="133"/>
      <c r="FOA63" s="133"/>
      <c r="FOB63" s="133"/>
      <c r="FOC63" s="133"/>
      <c r="FOD63" s="133"/>
      <c r="FOE63" s="133"/>
      <c r="FOF63" s="133"/>
      <c r="FOG63" s="133"/>
      <c r="FOH63" s="133"/>
      <c r="FOI63" s="133"/>
      <c r="FOJ63" s="133"/>
      <c r="FOK63" s="133"/>
      <c r="FOL63" s="133"/>
      <c r="FOM63" s="133"/>
      <c r="FON63" s="133"/>
      <c r="FOO63" s="133"/>
      <c r="FOP63" s="133"/>
      <c r="FOQ63" s="133"/>
      <c r="FOR63" s="133"/>
      <c r="FOS63" s="133"/>
      <c r="FOT63" s="133"/>
      <c r="FOU63" s="133"/>
      <c r="FOV63" s="133"/>
      <c r="FOW63" s="133"/>
      <c r="FOX63" s="133"/>
      <c r="FOY63" s="133"/>
      <c r="FOZ63" s="133"/>
      <c r="FPA63" s="133"/>
      <c r="FPB63" s="133"/>
      <c r="FPC63" s="133"/>
      <c r="FPD63" s="133"/>
      <c r="FPE63" s="133"/>
      <c r="FPF63" s="133"/>
      <c r="FPG63" s="133"/>
      <c r="FPH63" s="133"/>
      <c r="FPI63" s="133"/>
      <c r="FPJ63" s="133"/>
      <c r="FPK63" s="133"/>
      <c r="FPL63" s="133"/>
      <c r="FPM63" s="133"/>
      <c r="FPN63" s="133"/>
      <c r="FPO63" s="133"/>
      <c r="FPP63" s="133"/>
      <c r="FPQ63" s="133"/>
      <c r="FPR63" s="133"/>
      <c r="FPS63" s="133"/>
      <c r="FPT63" s="133"/>
      <c r="FPU63" s="133"/>
      <c r="FPV63" s="133"/>
      <c r="FPW63" s="133"/>
      <c r="FPX63" s="133"/>
      <c r="FPY63" s="133"/>
      <c r="FPZ63" s="133"/>
      <c r="FQA63" s="133"/>
      <c r="FQB63" s="133"/>
      <c r="FQC63" s="133"/>
      <c r="FQD63" s="133"/>
      <c r="FQE63" s="133"/>
      <c r="FQF63" s="133"/>
      <c r="FQG63" s="133"/>
      <c r="FQH63" s="133"/>
      <c r="FQI63" s="133"/>
      <c r="FQJ63" s="133"/>
      <c r="FQK63" s="133"/>
      <c r="FQL63" s="133"/>
      <c r="FQM63" s="133"/>
      <c r="FQN63" s="133"/>
      <c r="FQO63" s="133"/>
      <c r="FQP63" s="133"/>
      <c r="FQQ63" s="133"/>
      <c r="FQR63" s="133"/>
      <c r="FQS63" s="133"/>
      <c r="FQT63" s="133"/>
      <c r="FQU63" s="133"/>
      <c r="FQV63" s="133"/>
      <c r="FQW63" s="133"/>
      <c r="FQX63" s="133"/>
      <c r="FQY63" s="133"/>
      <c r="FQZ63" s="133"/>
      <c r="FRA63" s="133"/>
      <c r="FRB63" s="133"/>
      <c r="FRC63" s="133"/>
      <c r="FRD63" s="133"/>
      <c r="FRE63" s="133"/>
      <c r="FRF63" s="133"/>
      <c r="FRG63" s="133"/>
      <c r="FRH63" s="133"/>
      <c r="FRI63" s="133"/>
      <c r="FRJ63" s="133"/>
      <c r="FRK63" s="133"/>
      <c r="FRL63" s="133"/>
      <c r="FRM63" s="133"/>
      <c r="FRN63" s="133"/>
      <c r="FRO63" s="133"/>
      <c r="FRP63" s="133"/>
      <c r="FRQ63" s="133"/>
      <c r="FRR63" s="133"/>
      <c r="FRS63" s="133"/>
      <c r="FRT63" s="133"/>
      <c r="FRU63" s="133"/>
      <c r="FRV63" s="133"/>
      <c r="FRW63" s="133"/>
      <c r="FRX63" s="133"/>
      <c r="FRY63" s="133"/>
      <c r="FRZ63" s="133"/>
      <c r="FSA63" s="133"/>
      <c r="FSB63" s="133"/>
      <c r="FSC63" s="133"/>
      <c r="FSD63" s="133"/>
      <c r="FSE63" s="133"/>
      <c r="FSF63" s="133"/>
      <c r="FSG63" s="133"/>
      <c r="FSH63" s="133"/>
      <c r="FSI63" s="133"/>
      <c r="FSJ63" s="133"/>
      <c r="FSK63" s="133"/>
      <c r="FSL63" s="133"/>
      <c r="FSM63" s="133"/>
      <c r="FSN63" s="133"/>
      <c r="FSO63" s="133"/>
      <c r="FSP63" s="133"/>
      <c r="FSQ63" s="133"/>
      <c r="FSR63" s="133"/>
      <c r="FSS63" s="133"/>
      <c r="FST63" s="133"/>
      <c r="FSU63" s="133"/>
      <c r="FSV63" s="133"/>
      <c r="FSW63" s="133"/>
      <c r="FSX63" s="133"/>
      <c r="FSY63" s="133"/>
      <c r="FSZ63" s="133"/>
      <c r="FTA63" s="133"/>
      <c r="FTB63" s="133"/>
      <c r="FTC63" s="133"/>
      <c r="FTD63" s="133"/>
      <c r="FTE63" s="133"/>
      <c r="FTF63" s="133"/>
      <c r="FTG63" s="133"/>
      <c r="FTH63" s="133"/>
      <c r="FTI63" s="133"/>
      <c r="FTJ63" s="133"/>
      <c r="FTK63" s="133"/>
      <c r="FTL63" s="133"/>
      <c r="FTM63" s="133"/>
      <c r="FTN63" s="133"/>
      <c r="FTO63" s="133"/>
      <c r="FTP63" s="133"/>
      <c r="FTQ63" s="133"/>
      <c r="FTR63" s="133"/>
      <c r="FTS63" s="133"/>
      <c r="FTT63" s="133"/>
      <c r="FTU63" s="133"/>
      <c r="FTV63" s="133"/>
      <c r="FTW63" s="133"/>
      <c r="FTX63" s="133"/>
      <c r="FTY63" s="133"/>
      <c r="FTZ63" s="133"/>
      <c r="FUA63" s="133"/>
      <c r="FUB63" s="133"/>
      <c r="FUC63" s="133"/>
      <c r="FUD63" s="133"/>
      <c r="FUE63" s="133"/>
      <c r="FUF63" s="133"/>
      <c r="FUG63" s="133"/>
      <c r="FUH63" s="133"/>
      <c r="FUI63" s="133"/>
      <c r="FUJ63" s="133"/>
      <c r="FUK63" s="133"/>
      <c r="FUL63" s="133"/>
      <c r="FUM63" s="133"/>
      <c r="FUN63" s="133"/>
      <c r="FUO63" s="133"/>
      <c r="FUP63" s="133"/>
      <c r="FUQ63" s="133"/>
      <c r="FUR63" s="133"/>
      <c r="FUS63" s="133"/>
      <c r="FUT63" s="133"/>
      <c r="FUU63" s="133"/>
      <c r="FUV63" s="133"/>
      <c r="FUW63" s="133"/>
      <c r="FUX63" s="133"/>
      <c r="FUY63" s="133"/>
      <c r="FUZ63" s="133"/>
      <c r="FVA63" s="133"/>
      <c r="FVB63" s="133"/>
      <c r="FVC63" s="133"/>
      <c r="FVD63" s="133"/>
      <c r="FVE63" s="133"/>
      <c r="FVF63" s="133"/>
      <c r="FVG63" s="133"/>
      <c r="FVH63" s="133"/>
      <c r="FVI63" s="133"/>
      <c r="FVJ63" s="133"/>
      <c r="FVK63" s="133"/>
      <c r="FVL63" s="133"/>
      <c r="FVM63" s="133"/>
      <c r="FVN63" s="133"/>
      <c r="FVO63" s="133"/>
      <c r="FVP63" s="133"/>
      <c r="FVQ63" s="133"/>
      <c r="FVR63" s="133"/>
      <c r="FVS63" s="133"/>
      <c r="FVT63" s="133"/>
      <c r="FVU63" s="133"/>
      <c r="FVV63" s="133"/>
      <c r="FVW63" s="133"/>
      <c r="FVX63" s="133"/>
      <c r="FVY63" s="133"/>
      <c r="FVZ63" s="133"/>
      <c r="FWA63" s="133"/>
      <c r="FWB63" s="133"/>
      <c r="FWC63" s="133"/>
      <c r="FWD63" s="133"/>
      <c r="FWE63" s="133"/>
      <c r="FWF63" s="133"/>
      <c r="FWG63" s="133"/>
      <c r="FWH63" s="133"/>
      <c r="FWI63" s="133"/>
      <c r="FWJ63" s="133"/>
      <c r="FWK63" s="133"/>
      <c r="FWL63" s="133"/>
      <c r="FWM63" s="133"/>
      <c r="FWN63" s="133"/>
      <c r="FWO63" s="133"/>
      <c r="FWP63" s="133"/>
      <c r="FWQ63" s="133"/>
      <c r="FWR63" s="133"/>
      <c r="FWS63" s="133"/>
      <c r="FWT63" s="133"/>
      <c r="FWU63" s="133"/>
      <c r="FWV63" s="133"/>
      <c r="FWW63" s="133"/>
      <c r="FWX63" s="133"/>
      <c r="FWY63" s="133"/>
      <c r="FWZ63" s="133"/>
      <c r="FXA63" s="133"/>
      <c r="FXB63" s="133"/>
      <c r="FXC63" s="133"/>
      <c r="FXD63" s="133"/>
      <c r="FXE63" s="133"/>
      <c r="FXF63" s="133"/>
      <c r="FXG63" s="133"/>
      <c r="FXH63" s="133"/>
      <c r="FXI63" s="133"/>
      <c r="FXJ63" s="133"/>
      <c r="FXK63" s="133"/>
      <c r="FXL63" s="133"/>
      <c r="FXM63" s="133"/>
      <c r="FXN63" s="133"/>
      <c r="FXO63" s="133"/>
      <c r="FXP63" s="133"/>
      <c r="FXQ63" s="133"/>
      <c r="FXR63" s="133"/>
      <c r="FXS63" s="133"/>
      <c r="FXT63" s="133"/>
      <c r="FXU63" s="133"/>
      <c r="FXV63" s="133"/>
      <c r="FXW63" s="133"/>
      <c r="FXX63" s="133"/>
      <c r="FXY63" s="133"/>
      <c r="FXZ63" s="133"/>
      <c r="FYA63" s="133"/>
      <c r="FYB63" s="133"/>
      <c r="FYC63" s="133"/>
      <c r="FYD63" s="133"/>
      <c r="FYE63" s="133"/>
      <c r="FYF63" s="133"/>
      <c r="FYG63" s="133"/>
      <c r="FYH63" s="133"/>
      <c r="FYI63" s="133"/>
      <c r="FYJ63" s="133"/>
      <c r="FYK63" s="133"/>
      <c r="FYL63" s="133"/>
      <c r="FYM63" s="133"/>
      <c r="FYN63" s="133"/>
      <c r="FYO63" s="133"/>
      <c r="FYP63" s="133"/>
      <c r="FYQ63" s="133"/>
      <c r="FYR63" s="133"/>
      <c r="FYS63" s="133"/>
      <c r="FYT63" s="133"/>
      <c r="FYU63" s="133"/>
      <c r="FYV63" s="133"/>
      <c r="FYW63" s="133"/>
      <c r="FYX63" s="133"/>
      <c r="FYY63" s="133"/>
      <c r="FYZ63" s="133"/>
      <c r="FZA63" s="133"/>
      <c r="FZB63" s="133"/>
      <c r="FZC63" s="133"/>
      <c r="FZD63" s="133"/>
      <c r="FZE63" s="133"/>
      <c r="FZF63" s="133"/>
      <c r="FZG63" s="133"/>
      <c r="FZH63" s="133"/>
      <c r="FZI63" s="133"/>
      <c r="FZJ63" s="133"/>
      <c r="FZK63" s="133"/>
      <c r="FZL63" s="133"/>
      <c r="FZM63" s="133"/>
      <c r="FZN63" s="133"/>
      <c r="FZO63" s="133"/>
      <c r="FZP63" s="133"/>
      <c r="FZQ63" s="133"/>
      <c r="FZR63" s="133"/>
      <c r="FZS63" s="133"/>
      <c r="FZT63" s="133"/>
      <c r="FZU63" s="133"/>
      <c r="FZV63" s="133"/>
      <c r="FZW63" s="133"/>
      <c r="FZX63" s="133"/>
      <c r="FZY63" s="133"/>
      <c r="FZZ63" s="133"/>
      <c r="GAA63" s="133"/>
      <c r="GAB63" s="133"/>
      <c r="GAC63" s="133"/>
      <c r="GAD63" s="133"/>
      <c r="GAE63" s="133"/>
      <c r="GAF63" s="133"/>
      <c r="GAG63" s="133"/>
      <c r="GAH63" s="133"/>
      <c r="GAI63" s="133"/>
      <c r="GAJ63" s="133"/>
      <c r="GAK63" s="133"/>
      <c r="GAL63" s="133"/>
      <c r="GAM63" s="133"/>
      <c r="GAN63" s="133"/>
      <c r="GAO63" s="133"/>
      <c r="GAP63" s="133"/>
      <c r="GAQ63" s="133"/>
      <c r="GAR63" s="133"/>
      <c r="GAS63" s="133"/>
      <c r="GAT63" s="133"/>
      <c r="GAU63" s="133"/>
      <c r="GAV63" s="133"/>
      <c r="GAW63" s="133"/>
      <c r="GAX63" s="133"/>
      <c r="GAY63" s="133"/>
      <c r="GAZ63" s="133"/>
      <c r="GBA63" s="133"/>
      <c r="GBB63" s="133"/>
      <c r="GBC63" s="133"/>
      <c r="GBD63" s="133"/>
      <c r="GBE63" s="133"/>
      <c r="GBF63" s="133"/>
      <c r="GBG63" s="133"/>
      <c r="GBH63" s="133"/>
      <c r="GBI63" s="133"/>
      <c r="GBJ63" s="133"/>
      <c r="GBK63" s="133"/>
      <c r="GBL63" s="133"/>
      <c r="GBM63" s="133"/>
      <c r="GBN63" s="133"/>
      <c r="GBO63" s="133"/>
      <c r="GBP63" s="133"/>
      <c r="GBQ63" s="133"/>
      <c r="GBR63" s="133"/>
      <c r="GBS63" s="133"/>
      <c r="GBT63" s="133"/>
      <c r="GBU63" s="133"/>
      <c r="GBV63" s="133"/>
      <c r="GBW63" s="133"/>
      <c r="GBX63" s="133"/>
      <c r="GBY63" s="133"/>
      <c r="GBZ63" s="133"/>
      <c r="GCA63" s="133"/>
      <c r="GCB63" s="133"/>
      <c r="GCC63" s="133"/>
      <c r="GCD63" s="133"/>
      <c r="GCE63" s="133"/>
      <c r="GCF63" s="133"/>
      <c r="GCG63" s="133"/>
      <c r="GCH63" s="133"/>
      <c r="GCI63" s="133"/>
      <c r="GCJ63" s="133"/>
      <c r="GCK63" s="133"/>
      <c r="GCL63" s="133"/>
      <c r="GCM63" s="133"/>
      <c r="GCN63" s="133"/>
      <c r="GCO63" s="133"/>
      <c r="GCP63" s="133"/>
      <c r="GCQ63" s="133"/>
      <c r="GCR63" s="133"/>
      <c r="GCS63" s="133"/>
      <c r="GCT63" s="133"/>
      <c r="GCU63" s="133"/>
      <c r="GCV63" s="133"/>
      <c r="GCW63" s="133"/>
      <c r="GCX63" s="133"/>
      <c r="GCY63" s="133"/>
      <c r="GCZ63" s="133"/>
      <c r="GDA63" s="133"/>
      <c r="GDB63" s="133"/>
      <c r="GDC63" s="133"/>
      <c r="GDD63" s="133"/>
      <c r="GDE63" s="133"/>
      <c r="GDF63" s="133"/>
      <c r="GDG63" s="133"/>
      <c r="GDH63" s="133"/>
      <c r="GDI63" s="133"/>
      <c r="GDJ63" s="133"/>
      <c r="GDK63" s="133"/>
      <c r="GDL63" s="133"/>
      <c r="GDM63" s="133"/>
      <c r="GDN63" s="133"/>
      <c r="GDO63" s="133"/>
      <c r="GDP63" s="133"/>
      <c r="GDQ63" s="133"/>
      <c r="GDR63" s="133"/>
      <c r="GDS63" s="133"/>
      <c r="GDT63" s="133"/>
      <c r="GDU63" s="133"/>
      <c r="GDV63" s="133"/>
      <c r="GDW63" s="133"/>
      <c r="GDX63" s="133"/>
      <c r="GDY63" s="133"/>
      <c r="GDZ63" s="133"/>
      <c r="GEA63" s="133"/>
      <c r="GEB63" s="133"/>
      <c r="GEC63" s="133"/>
      <c r="GED63" s="133"/>
      <c r="GEE63" s="133"/>
      <c r="GEF63" s="133"/>
      <c r="GEG63" s="133"/>
      <c r="GEH63" s="133"/>
      <c r="GEI63" s="133"/>
      <c r="GEJ63" s="133"/>
      <c r="GEK63" s="133"/>
      <c r="GEL63" s="133"/>
      <c r="GEM63" s="133"/>
      <c r="GEN63" s="133"/>
      <c r="GEO63" s="133"/>
      <c r="GEP63" s="133"/>
      <c r="GEQ63" s="133"/>
      <c r="GER63" s="133"/>
      <c r="GES63" s="133"/>
      <c r="GET63" s="133"/>
      <c r="GEU63" s="133"/>
      <c r="GEV63" s="133"/>
      <c r="GEW63" s="133"/>
      <c r="GEX63" s="133"/>
      <c r="GEY63" s="133"/>
      <c r="GEZ63" s="133"/>
      <c r="GFA63" s="133"/>
      <c r="GFB63" s="133"/>
      <c r="GFC63" s="133"/>
      <c r="GFD63" s="133"/>
      <c r="GFE63" s="133"/>
      <c r="GFF63" s="133"/>
      <c r="GFG63" s="133"/>
      <c r="GFH63" s="133"/>
      <c r="GFI63" s="133"/>
      <c r="GFJ63" s="133"/>
      <c r="GFK63" s="133"/>
      <c r="GFL63" s="133"/>
      <c r="GFM63" s="133"/>
      <c r="GFN63" s="133"/>
      <c r="GFO63" s="133"/>
      <c r="GFP63" s="133"/>
      <c r="GFQ63" s="133"/>
      <c r="GFR63" s="133"/>
      <c r="GFS63" s="133"/>
      <c r="GFT63" s="133"/>
      <c r="GFU63" s="133"/>
      <c r="GFV63" s="133"/>
      <c r="GFW63" s="133"/>
      <c r="GFX63" s="133"/>
      <c r="GFY63" s="133"/>
      <c r="GFZ63" s="133"/>
      <c r="GGA63" s="133"/>
      <c r="GGB63" s="133"/>
      <c r="GGC63" s="133"/>
      <c r="GGD63" s="133"/>
      <c r="GGE63" s="133"/>
      <c r="GGF63" s="133"/>
      <c r="GGG63" s="133"/>
      <c r="GGH63" s="133"/>
      <c r="GGI63" s="133"/>
      <c r="GGJ63" s="133"/>
      <c r="GGK63" s="133"/>
      <c r="GGL63" s="133"/>
      <c r="GGM63" s="133"/>
      <c r="GGN63" s="133"/>
      <c r="GGO63" s="133"/>
      <c r="GGP63" s="133"/>
      <c r="GGQ63" s="133"/>
      <c r="GGR63" s="133"/>
      <c r="GGS63" s="133"/>
      <c r="GGT63" s="133"/>
      <c r="GGU63" s="133"/>
      <c r="GGV63" s="133"/>
      <c r="GGW63" s="133"/>
      <c r="GGX63" s="133"/>
      <c r="GGY63" s="133"/>
      <c r="GGZ63" s="133"/>
      <c r="GHA63" s="133"/>
      <c r="GHB63" s="133"/>
      <c r="GHC63" s="133"/>
      <c r="GHD63" s="133"/>
      <c r="GHE63" s="133"/>
      <c r="GHF63" s="133"/>
      <c r="GHG63" s="133"/>
      <c r="GHH63" s="133"/>
      <c r="GHI63" s="133"/>
      <c r="GHJ63" s="133"/>
      <c r="GHK63" s="133"/>
      <c r="GHL63" s="133"/>
      <c r="GHM63" s="133"/>
      <c r="GHN63" s="133"/>
      <c r="GHO63" s="133"/>
      <c r="GHP63" s="133"/>
      <c r="GHQ63" s="133"/>
      <c r="GHR63" s="133"/>
      <c r="GHS63" s="133"/>
      <c r="GHT63" s="133"/>
      <c r="GHU63" s="133"/>
      <c r="GHV63" s="133"/>
      <c r="GHW63" s="133"/>
      <c r="GHX63" s="133"/>
      <c r="GHY63" s="133"/>
      <c r="GHZ63" s="133"/>
      <c r="GIA63" s="133"/>
      <c r="GIB63" s="133"/>
      <c r="GIC63" s="133"/>
      <c r="GID63" s="133"/>
      <c r="GIE63" s="133"/>
      <c r="GIF63" s="133"/>
      <c r="GIG63" s="133"/>
      <c r="GIH63" s="133"/>
      <c r="GII63" s="133"/>
      <c r="GIJ63" s="133"/>
      <c r="GIK63" s="133"/>
      <c r="GIL63" s="133"/>
      <c r="GIM63" s="133"/>
      <c r="GIN63" s="133"/>
      <c r="GIO63" s="133"/>
      <c r="GIP63" s="133"/>
      <c r="GIQ63" s="133"/>
      <c r="GIR63" s="133"/>
      <c r="GIS63" s="133"/>
      <c r="GIT63" s="133"/>
      <c r="GIU63" s="133"/>
      <c r="GIV63" s="133"/>
      <c r="GIW63" s="133"/>
      <c r="GIX63" s="133"/>
      <c r="GIY63" s="133"/>
      <c r="GIZ63" s="133"/>
      <c r="GJA63" s="133"/>
      <c r="GJB63" s="133"/>
      <c r="GJC63" s="133"/>
      <c r="GJD63" s="133"/>
      <c r="GJE63" s="133"/>
      <c r="GJF63" s="133"/>
      <c r="GJG63" s="133"/>
      <c r="GJH63" s="133"/>
      <c r="GJI63" s="133"/>
      <c r="GJJ63" s="133"/>
      <c r="GJK63" s="133"/>
      <c r="GJL63" s="133"/>
      <c r="GJM63" s="133"/>
      <c r="GJN63" s="133"/>
      <c r="GJO63" s="133"/>
      <c r="GJP63" s="133"/>
      <c r="GJQ63" s="133"/>
      <c r="GJR63" s="133"/>
      <c r="GJS63" s="133"/>
      <c r="GJT63" s="133"/>
      <c r="GJU63" s="133"/>
      <c r="GJV63" s="133"/>
      <c r="GJW63" s="133"/>
      <c r="GJX63" s="133"/>
      <c r="GJY63" s="133"/>
      <c r="GJZ63" s="133"/>
      <c r="GKA63" s="133"/>
      <c r="GKB63" s="133"/>
      <c r="GKC63" s="133"/>
      <c r="GKD63" s="133"/>
      <c r="GKE63" s="133"/>
      <c r="GKF63" s="133"/>
      <c r="GKG63" s="133"/>
      <c r="GKH63" s="133"/>
      <c r="GKI63" s="133"/>
      <c r="GKJ63" s="133"/>
      <c r="GKK63" s="133"/>
      <c r="GKL63" s="133"/>
      <c r="GKM63" s="133"/>
      <c r="GKN63" s="133"/>
      <c r="GKO63" s="133"/>
      <c r="GKP63" s="133"/>
      <c r="GKQ63" s="133"/>
      <c r="GKR63" s="133"/>
      <c r="GKS63" s="133"/>
      <c r="GKT63" s="133"/>
      <c r="GKU63" s="133"/>
      <c r="GKV63" s="133"/>
      <c r="GKW63" s="133"/>
      <c r="GKX63" s="133"/>
      <c r="GKY63" s="133"/>
      <c r="GKZ63" s="133"/>
      <c r="GLA63" s="133"/>
      <c r="GLB63" s="133"/>
      <c r="GLC63" s="133"/>
      <c r="GLD63" s="133"/>
      <c r="GLE63" s="133"/>
      <c r="GLF63" s="133"/>
      <c r="GLG63" s="133"/>
      <c r="GLH63" s="133"/>
      <c r="GLI63" s="133"/>
      <c r="GLJ63" s="133"/>
      <c r="GLK63" s="133"/>
      <c r="GLL63" s="133"/>
      <c r="GLM63" s="133"/>
      <c r="GLN63" s="133"/>
      <c r="GLO63" s="133"/>
      <c r="GLP63" s="133"/>
      <c r="GLQ63" s="133"/>
      <c r="GLR63" s="133"/>
      <c r="GLS63" s="133"/>
      <c r="GLT63" s="133"/>
      <c r="GLU63" s="133"/>
      <c r="GLV63" s="133"/>
      <c r="GLW63" s="133"/>
      <c r="GLX63" s="133"/>
      <c r="GLY63" s="133"/>
      <c r="GLZ63" s="133"/>
      <c r="GMA63" s="133"/>
      <c r="GMB63" s="133"/>
      <c r="GMC63" s="133"/>
      <c r="GMD63" s="133"/>
      <c r="GME63" s="133"/>
      <c r="GMF63" s="133"/>
      <c r="GMG63" s="133"/>
      <c r="GMH63" s="133"/>
      <c r="GMI63" s="133"/>
      <c r="GMJ63" s="133"/>
      <c r="GMK63" s="133"/>
      <c r="GML63" s="133"/>
      <c r="GMM63" s="133"/>
      <c r="GMN63" s="133"/>
      <c r="GMO63" s="133"/>
      <c r="GMP63" s="133"/>
      <c r="GMQ63" s="133"/>
      <c r="GMR63" s="133"/>
      <c r="GMS63" s="133"/>
      <c r="GMT63" s="133"/>
      <c r="GMU63" s="133"/>
      <c r="GMV63" s="133"/>
      <c r="GMW63" s="133"/>
      <c r="GMX63" s="133"/>
      <c r="GMY63" s="133"/>
      <c r="GMZ63" s="133"/>
      <c r="GNA63" s="133"/>
      <c r="GNB63" s="133"/>
      <c r="GNC63" s="133"/>
      <c r="GND63" s="133"/>
      <c r="GNE63" s="133"/>
      <c r="GNF63" s="133"/>
      <c r="GNG63" s="133"/>
      <c r="GNH63" s="133"/>
      <c r="GNI63" s="133"/>
      <c r="GNJ63" s="133"/>
      <c r="GNK63" s="133"/>
      <c r="GNL63" s="133"/>
      <c r="GNM63" s="133"/>
      <c r="GNN63" s="133"/>
      <c r="GNO63" s="133"/>
      <c r="GNP63" s="133"/>
      <c r="GNQ63" s="133"/>
      <c r="GNR63" s="133"/>
      <c r="GNS63" s="133"/>
      <c r="GNT63" s="133"/>
      <c r="GNU63" s="133"/>
      <c r="GNV63" s="133"/>
      <c r="GNW63" s="133"/>
      <c r="GNX63" s="133"/>
      <c r="GNY63" s="133"/>
      <c r="GNZ63" s="133"/>
      <c r="GOA63" s="133"/>
      <c r="GOB63" s="133"/>
      <c r="GOC63" s="133"/>
      <c r="GOD63" s="133"/>
      <c r="GOE63" s="133"/>
      <c r="GOF63" s="133"/>
      <c r="GOG63" s="133"/>
      <c r="GOH63" s="133"/>
      <c r="GOI63" s="133"/>
      <c r="GOJ63" s="133"/>
      <c r="GOK63" s="133"/>
      <c r="GOL63" s="133"/>
      <c r="GOM63" s="133"/>
      <c r="GON63" s="133"/>
      <c r="GOO63" s="133"/>
      <c r="GOP63" s="133"/>
      <c r="GOQ63" s="133"/>
      <c r="GOR63" s="133"/>
      <c r="GOS63" s="133"/>
      <c r="GOT63" s="133"/>
      <c r="GOU63" s="133"/>
      <c r="GOV63" s="133"/>
      <c r="GOW63" s="133"/>
      <c r="GOX63" s="133"/>
      <c r="GOY63" s="133"/>
      <c r="GOZ63" s="133"/>
      <c r="GPA63" s="133"/>
      <c r="GPB63" s="133"/>
      <c r="GPC63" s="133"/>
      <c r="GPD63" s="133"/>
      <c r="GPE63" s="133"/>
      <c r="GPF63" s="133"/>
      <c r="GPG63" s="133"/>
      <c r="GPH63" s="133"/>
      <c r="GPI63" s="133"/>
      <c r="GPJ63" s="133"/>
      <c r="GPK63" s="133"/>
      <c r="GPL63" s="133"/>
      <c r="GPM63" s="133"/>
      <c r="GPN63" s="133"/>
      <c r="GPO63" s="133"/>
      <c r="GPP63" s="133"/>
      <c r="GPQ63" s="133"/>
      <c r="GPR63" s="133"/>
      <c r="GPS63" s="133"/>
      <c r="GPT63" s="133"/>
      <c r="GPU63" s="133"/>
      <c r="GPV63" s="133"/>
      <c r="GPW63" s="133"/>
      <c r="GPX63" s="133"/>
      <c r="GPY63" s="133"/>
      <c r="GPZ63" s="133"/>
      <c r="GQA63" s="133"/>
      <c r="GQB63" s="133"/>
      <c r="GQC63" s="133"/>
      <c r="GQD63" s="133"/>
      <c r="GQE63" s="133"/>
      <c r="GQF63" s="133"/>
      <c r="GQG63" s="133"/>
      <c r="GQH63" s="133"/>
      <c r="GQI63" s="133"/>
      <c r="GQJ63" s="133"/>
      <c r="GQK63" s="133"/>
      <c r="GQL63" s="133"/>
      <c r="GQM63" s="133"/>
      <c r="GQN63" s="133"/>
      <c r="GQO63" s="133"/>
      <c r="GQP63" s="133"/>
      <c r="GQQ63" s="133"/>
      <c r="GQR63" s="133"/>
      <c r="GQS63" s="133"/>
      <c r="GQT63" s="133"/>
      <c r="GQU63" s="133"/>
      <c r="GQV63" s="133"/>
      <c r="GQW63" s="133"/>
      <c r="GQX63" s="133"/>
      <c r="GQY63" s="133"/>
      <c r="GQZ63" s="133"/>
      <c r="GRA63" s="133"/>
      <c r="GRB63" s="133"/>
      <c r="GRC63" s="133"/>
      <c r="GRD63" s="133"/>
      <c r="GRE63" s="133"/>
      <c r="GRF63" s="133"/>
      <c r="GRG63" s="133"/>
      <c r="GRH63" s="133"/>
      <c r="GRI63" s="133"/>
      <c r="GRJ63" s="133"/>
      <c r="GRK63" s="133"/>
      <c r="GRL63" s="133"/>
      <c r="GRM63" s="133"/>
      <c r="GRN63" s="133"/>
      <c r="GRO63" s="133"/>
      <c r="GRP63" s="133"/>
      <c r="GRQ63" s="133"/>
      <c r="GRR63" s="133"/>
      <c r="GRS63" s="133"/>
      <c r="GRT63" s="133"/>
      <c r="GRU63" s="133"/>
      <c r="GRV63" s="133"/>
      <c r="GRW63" s="133"/>
      <c r="GRX63" s="133"/>
      <c r="GRY63" s="133"/>
      <c r="GRZ63" s="133"/>
      <c r="GSA63" s="133"/>
      <c r="GSB63" s="133"/>
      <c r="GSC63" s="133"/>
      <c r="GSD63" s="133"/>
      <c r="GSE63" s="133"/>
      <c r="GSF63" s="133"/>
      <c r="GSG63" s="133"/>
      <c r="GSH63" s="133"/>
      <c r="GSI63" s="133"/>
      <c r="GSJ63" s="133"/>
      <c r="GSK63" s="133"/>
      <c r="GSL63" s="133"/>
      <c r="GSM63" s="133"/>
      <c r="GSN63" s="133"/>
      <c r="GSO63" s="133"/>
      <c r="GSP63" s="133"/>
      <c r="GSQ63" s="133"/>
      <c r="GSR63" s="133"/>
      <c r="GSS63" s="133"/>
      <c r="GST63" s="133"/>
      <c r="GSU63" s="133"/>
      <c r="GSV63" s="133"/>
      <c r="GSW63" s="133"/>
      <c r="GSX63" s="133"/>
      <c r="GSY63" s="133"/>
      <c r="GSZ63" s="133"/>
      <c r="GTA63" s="133"/>
      <c r="GTB63" s="133"/>
      <c r="GTC63" s="133"/>
      <c r="GTD63" s="133"/>
      <c r="GTE63" s="133"/>
      <c r="GTF63" s="133"/>
      <c r="GTG63" s="133"/>
      <c r="GTH63" s="133"/>
      <c r="GTI63" s="133"/>
      <c r="GTJ63" s="133"/>
      <c r="GTK63" s="133"/>
      <c r="GTL63" s="133"/>
      <c r="GTM63" s="133"/>
      <c r="GTN63" s="133"/>
      <c r="GTO63" s="133"/>
      <c r="GTP63" s="133"/>
      <c r="GTQ63" s="133"/>
      <c r="GTR63" s="133"/>
      <c r="GTS63" s="133"/>
      <c r="GTT63" s="133"/>
      <c r="GTU63" s="133"/>
      <c r="GTV63" s="133"/>
      <c r="GTW63" s="133"/>
      <c r="GTX63" s="133"/>
      <c r="GTY63" s="133"/>
      <c r="GTZ63" s="133"/>
      <c r="GUA63" s="133"/>
      <c r="GUB63" s="133"/>
      <c r="GUC63" s="133"/>
      <c r="GUD63" s="133"/>
      <c r="GUE63" s="133"/>
      <c r="GUF63" s="133"/>
      <c r="GUG63" s="133"/>
      <c r="GUH63" s="133"/>
      <c r="GUI63" s="133"/>
      <c r="GUJ63" s="133"/>
      <c r="GUK63" s="133"/>
      <c r="GUL63" s="133"/>
      <c r="GUM63" s="133"/>
      <c r="GUN63" s="133"/>
      <c r="GUO63" s="133"/>
      <c r="GUP63" s="133"/>
      <c r="GUQ63" s="133"/>
      <c r="GUR63" s="133"/>
      <c r="GUS63" s="133"/>
      <c r="GUT63" s="133"/>
      <c r="GUU63" s="133"/>
      <c r="GUV63" s="133"/>
      <c r="GUW63" s="133"/>
      <c r="GUX63" s="133"/>
      <c r="GUY63" s="133"/>
      <c r="GUZ63" s="133"/>
      <c r="GVA63" s="133"/>
      <c r="GVB63" s="133"/>
      <c r="GVC63" s="133"/>
      <c r="GVD63" s="133"/>
      <c r="GVE63" s="133"/>
      <c r="GVF63" s="133"/>
      <c r="GVG63" s="133"/>
      <c r="GVH63" s="133"/>
      <c r="GVI63" s="133"/>
      <c r="GVJ63" s="133"/>
      <c r="GVK63" s="133"/>
      <c r="GVL63" s="133"/>
      <c r="GVM63" s="133"/>
      <c r="GVN63" s="133"/>
      <c r="GVO63" s="133"/>
      <c r="GVP63" s="133"/>
      <c r="GVQ63" s="133"/>
      <c r="GVR63" s="133"/>
      <c r="GVS63" s="133"/>
      <c r="GVT63" s="133"/>
      <c r="GVU63" s="133"/>
      <c r="GVV63" s="133"/>
      <c r="GVW63" s="133"/>
      <c r="GVX63" s="133"/>
      <c r="GVY63" s="133"/>
      <c r="GVZ63" s="133"/>
      <c r="GWA63" s="133"/>
      <c r="GWB63" s="133"/>
      <c r="GWC63" s="133"/>
      <c r="GWD63" s="133"/>
      <c r="GWE63" s="133"/>
      <c r="GWF63" s="133"/>
      <c r="GWG63" s="133"/>
      <c r="GWH63" s="133"/>
      <c r="GWI63" s="133"/>
      <c r="GWJ63" s="133"/>
      <c r="GWK63" s="133"/>
      <c r="GWL63" s="133"/>
      <c r="GWM63" s="133"/>
      <c r="GWN63" s="133"/>
      <c r="GWO63" s="133"/>
      <c r="GWP63" s="133"/>
      <c r="GWQ63" s="133"/>
      <c r="GWR63" s="133"/>
      <c r="GWS63" s="133"/>
      <c r="GWT63" s="133"/>
      <c r="GWU63" s="133"/>
      <c r="GWV63" s="133"/>
      <c r="GWW63" s="133"/>
      <c r="GWX63" s="133"/>
      <c r="GWY63" s="133"/>
      <c r="GWZ63" s="133"/>
      <c r="GXA63" s="133"/>
      <c r="GXB63" s="133"/>
      <c r="GXC63" s="133"/>
      <c r="GXD63" s="133"/>
      <c r="GXE63" s="133"/>
      <c r="GXF63" s="133"/>
      <c r="GXG63" s="133"/>
      <c r="GXH63" s="133"/>
      <c r="GXI63" s="133"/>
      <c r="GXJ63" s="133"/>
      <c r="GXK63" s="133"/>
      <c r="GXL63" s="133"/>
      <c r="GXM63" s="133"/>
      <c r="GXN63" s="133"/>
      <c r="GXO63" s="133"/>
      <c r="GXP63" s="133"/>
      <c r="GXQ63" s="133"/>
      <c r="GXR63" s="133"/>
      <c r="GXS63" s="133"/>
      <c r="GXT63" s="133"/>
      <c r="GXU63" s="133"/>
      <c r="GXV63" s="133"/>
      <c r="GXW63" s="133"/>
      <c r="GXX63" s="133"/>
      <c r="GXY63" s="133"/>
      <c r="GXZ63" s="133"/>
      <c r="GYA63" s="133"/>
      <c r="GYB63" s="133"/>
      <c r="GYC63" s="133"/>
      <c r="GYD63" s="133"/>
      <c r="GYE63" s="133"/>
      <c r="GYF63" s="133"/>
      <c r="GYG63" s="133"/>
      <c r="GYH63" s="133"/>
      <c r="GYI63" s="133"/>
      <c r="GYJ63" s="133"/>
      <c r="GYK63" s="133"/>
      <c r="GYL63" s="133"/>
      <c r="GYM63" s="133"/>
      <c r="GYN63" s="133"/>
      <c r="GYO63" s="133"/>
      <c r="GYP63" s="133"/>
      <c r="GYQ63" s="133"/>
      <c r="GYR63" s="133"/>
      <c r="GYS63" s="133"/>
      <c r="GYT63" s="133"/>
      <c r="GYU63" s="133"/>
      <c r="GYV63" s="133"/>
      <c r="GYW63" s="133"/>
      <c r="GYX63" s="133"/>
      <c r="GYY63" s="133"/>
      <c r="GYZ63" s="133"/>
      <c r="GZA63" s="133"/>
      <c r="GZB63" s="133"/>
      <c r="GZC63" s="133"/>
      <c r="GZD63" s="133"/>
      <c r="GZE63" s="133"/>
      <c r="GZF63" s="133"/>
      <c r="GZG63" s="133"/>
      <c r="GZH63" s="133"/>
      <c r="GZI63" s="133"/>
      <c r="GZJ63" s="133"/>
      <c r="GZK63" s="133"/>
      <c r="GZL63" s="133"/>
      <c r="GZM63" s="133"/>
      <c r="GZN63" s="133"/>
      <c r="GZO63" s="133"/>
      <c r="GZP63" s="133"/>
      <c r="GZQ63" s="133"/>
      <c r="GZR63" s="133"/>
      <c r="GZS63" s="133"/>
      <c r="GZT63" s="133"/>
      <c r="GZU63" s="133"/>
      <c r="GZV63" s="133"/>
      <c r="GZW63" s="133"/>
      <c r="GZX63" s="133"/>
      <c r="GZY63" s="133"/>
      <c r="GZZ63" s="133"/>
      <c r="HAA63" s="133"/>
      <c r="HAB63" s="133"/>
      <c r="HAC63" s="133"/>
      <c r="HAD63" s="133"/>
      <c r="HAE63" s="133"/>
      <c r="HAF63" s="133"/>
      <c r="HAG63" s="133"/>
      <c r="HAH63" s="133"/>
      <c r="HAI63" s="133"/>
      <c r="HAJ63" s="133"/>
      <c r="HAK63" s="133"/>
      <c r="HAL63" s="133"/>
      <c r="HAM63" s="133"/>
      <c r="HAN63" s="133"/>
      <c r="HAO63" s="133"/>
      <c r="HAP63" s="133"/>
      <c r="HAQ63" s="133"/>
      <c r="HAR63" s="133"/>
      <c r="HAS63" s="133"/>
      <c r="HAT63" s="133"/>
      <c r="HAU63" s="133"/>
      <c r="HAV63" s="133"/>
      <c r="HAW63" s="133"/>
      <c r="HAX63" s="133"/>
      <c r="HAY63" s="133"/>
      <c r="HAZ63" s="133"/>
      <c r="HBA63" s="133"/>
      <c r="HBB63" s="133"/>
      <c r="HBC63" s="133"/>
      <c r="HBD63" s="133"/>
      <c r="HBE63" s="133"/>
      <c r="HBF63" s="133"/>
      <c r="HBG63" s="133"/>
      <c r="HBH63" s="133"/>
      <c r="HBI63" s="133"/>
      <c r="HBJ63" s="133"/>
      <c r="HBK63" s="133"/>
      <c r="HBL63" s="133"/>
      <c r="HBM63" s="133"/>
      <c r="HBN63" s="133"/>
      <c r="HBO63" s="133"/>
      <c r="HBP63" s="133"/>
      <c r="HBQ63" s="133"/>
      <c r="HBR63" s="133"/>
      <c r="HBS63" s="133"/>
      <c r="HBT63" s="133"/>
      <c r="HBU63" s="133"/>
      <c r="HBV63" s="133"/>
      <c r="HBW63" s="133"/>
      <c r="HBX63" s="133"/>
      <c r="HBY63" s="133"/>
      <c r="HBZ63" s="133"/>
      <c r="HCA63" s="133"/>
      <c r="HCB63" s="133"/>
      <c r="HCC63" s="133"/>
      <c r="HCD63" s="133"/>
      <c r="HCE63" s="133"/>
      <c r="HCF63" s="133"/>
      <c r="HCG63" s="133"/>
      <c r="HCH63" s="133"/>
      <c r="HCI63" s="133"/>
      <c r="HCJ63" s="133"/>
      <c r="HCK63" s="133"/>
      <c r="HCL63" s="133"/>
      <c r="HCM63" s="133"/>
      <c r="HCN63" s="133"/>
      <c r="HCO63" s="133"/>
      <c r="HCP63" s="133"/>
      <c r="HCQ63" s="133"/>
      <c r="HCR63" s="133"/>
      <c r="HCS63" s="133"/>
      <c r="HCT63" s="133"/>
      <c r="HCU63" s="133"/>
      <c r="HCV63" s="133"/>
      <c r="HCW63" s="133"/>
      <c r="HCX63" s="133"/>
      <c r="HCY63" s="133"/>
      <c r="HCZ63" s="133"/>
      <c r="HDA63" s="133"/>
      <c r="HDB63" s="133"/>
      <c r="HDC63" s="133"/>
      <c r="HDD63" s="133"/>
      <c r="HDE63" s="133"/>
      <c r="HDF63" s="133"/>
      <c r="HDG63" s="133"/>
      <c r="HDH63" s="133"/>
      <c r="HDI63" s="133"/>
      <c r="HDJ63" s="133"/>
      <c r="HDK63" s="133"/>
      <c r="HDL63" s="133"/>
      <c r="HDM63" s="133"/>
      <c r="HDN63" s="133"/>
      <c r="HDO63" s="133"/>
      <c r="HDP63" s="133"/>
      <c r="HDQ63" s="133"/>
      <c r="HDR63" s="133"/>
      <c r="HDS63" s="133"/>
      <c r="HDT63" s="133"/>
      <c r="HDU63" s="133"/>
      <c r="HDV63" s="133"/>
      <c r="HDW63" s="133"/>
      <c r="HDX63" s="133"/>
      <c r="HDY63" s="133"/>
      <c r="HDZ63" s="133"/>
      <c r="HEA63" s="133"/>
      <c r="HEB63" s="133"/>
      <c r="HEC63" s="133"/>
      <c r="HED63" s="133"/>
      <c r="HEE63" s="133"/>
      <c r="HEF63" s="133"/>
      <c r="HEG63" s="133"/>
      <c r="HEH63" s="133"/>
      <c r="HEI63" s="133"/>
      <c r="HEJ63" s="133"/>
      <c r="HEK63" s="133"/>
      <c r="HEL63" s="133"/>
      <c r="HEM63" s="133"/>
      <c r="HEN63" s="133"/>
      <c r="HEO63" s="133"/>
      <c r="HEP63" s="133"/>
      <c r="HEQ63" s="133"/>
      <c r="HER63" s="133"/>
      <c r="HES63" s="133"/>
      <c r="HET63" s="133"/>
      <c r="HEU63" s="133"/>
      <c r="HEV63" s="133"/>
      <c r="HEW63" s="133"/>
      <c r="HEX63" s="133"/>
      <c r="HEY63" s="133"/>
      <c r="HEZ63" s="133"/>
      <c r="HFA63" s="133"/>
      <c r="HFB63" s="133"/>
      <c r="HFC63" s="133"/>
      <c r="HFD63" s="133"/>
      <c r="HFE63" s="133"/>
      <c r="HFF63" s="133"/>
      <c r="HFG63" s="133"/>
      <c r="HFH63" s="133"/>
      <c r="HFI63" s="133"/>
      <c r="HFJ63" s="133"/>
      <c r="HFK63" s="133"/>
      <c r="HFL63" s="133"/>
      <c r="HFM63" s="133"/>
      <c r="HFN63" s="133"/>
      <c r="HFO63" s="133"/>
      <c r="HFP63" s="133"/>
      <c r="HFQ63" s="133"/>
      <c r="HFR63" s="133"/>
      <c r="HFS63" s="133"/>
      <c r="HFT63" s="133"/>
      <c r="HFU63" s="133"/>
      <c r="HFV63" s="133"/>
      <c r="HFW63" s="133"/>
      <c r="HFX63" s="133"/>
      <c r="HFY63" s="133"/>
      <c r="HFZ63" s="133"/>
      <c r="HGA63" s="133"/>
      <c r="HGB63" s="133"/>
      <c r="HGC63" s="133"/>
      <c r="HGD63" s="133"/>
      <c r="HGE63" s="133"/>
      <c r="HGF63" s="133"/>
      <c r="HGG63" s="133"/>
      <c r="HGH63" s="133"/>
      <c r="HGI63" s="133"/>
      <c r="HGJ63" s="133"/>
      <c r="HGK63" s="133"/>
      <c r="HGL63" s="133"/>
      <c r="HGM63" s="133"/>
      <c r="HGN63" s="133"/>
      <c r="HGO63" s="133"/>
      <c r="HGP63" s="133"/>
      <c r="HGQ63" s="133"/>
      <c r="HGR63" s="133"/>
      <c r="HGS63" s="133"/>
      <c r="HGT63" s="133"/>
      <c r="HGU63" s="133"/>
      <c r="HGV63" s="133"/>
      <c r="HGW63" s="133"/>
      <c r="HGX63" s="133"/>
      <c r="HGY63" s="133"/>
      <c r="HGZ63" s="133"/>
      <c r="HHA63" s="133"/>
      <c r="HHB63" s="133"/>
      <c r="HHC63" s="133"/>
      <c r="HHD63" s="133"/>
      <c r="HHE63" s="133"/>
      <c r="HHF63" s="133"/>
      <c r="HHG63" s="133"/>
      <c r="HHH63" s="133"/>
      <c r="HHI63" s="133"/>
      <c r="HHJ63" s="133"/>
      <c r="HHK63" s="133"/>
      <c r="HHL63" s="133"/>
      <c r="HHM63" s="133"/>
      <c r="HHN63" s="133"/>
      <c r="HHO63" s="133"/>
      <c r="HHP63" s="133"/>
      <c r="HHQ63" s="133"/>
      <c r="HHR63" s="133"/>
      <c r="HHS63" s="133"/>
      <c r="HHT63" s="133"/>
      <c r="HHU63" s="133"/>
      <c r="HHV63" s="133"/>
      <c r="HHW63" s="133"/>
      <c r="HHX63" s="133"/>
      <c r="HHY63" s="133"/>
      <c r="HHZ63" s="133"/>
      <c r="HIA63" s="133"/>
      <c r="HIB63" s="133"/>
      <c r="HIC63" s="133"/>
      <c r="HID63" s="133"/>
      <c r="HIE63" s="133"/>
      <c r="HIF63" s="133"/>
      <c r="HIG63" s="133"/>
      <c r="HIH63" s="133"/>
      <c r="HII63" s="133"/>
      <c r="HIJ63" s="133"/>
      <c r="HIK63" s="133"/>
      <c r="HIL63" s="133"/>
      <c r="HIM63" s="133"/>
      <c r="HIN63" s="133"/>
      <c r="HIO63" s="133"/>
      <c r="HIP63" s="133"/>
      <c r="HIQ63" s="133"/>
      <c r="HIR63" s="133"/>
      <c r="HIS63" s="133"/>
      <c r="HIT63" s="133"/>
      <c r="HIU63" s="133"/>
      <c r="HIV63" s="133"/>
      <c r="HIW63" s="133"/>
      <c r="HIX63" s="133"/>
      <c r="HIY63" s="133"/>
      <c r="HIZ63" s="133"/>
      <c r="HJA63" s="133"/>
      <c r="HJB63" s="133"/>
      <c r="HJC63" s="133"/>
      <c r="HJD63" s="133"/>
      <c r="HJE63" s="133"/>
      <c r="HJF63" s="133"/>
      <c r="HJG63" s="133"/>
      <c r="HJH63" s="133"/>
      <c r="HJI63" s="133"/>
      <c r="HJJ63" s="133"/>
      <c r="HJK63" s="133"/>
      <c r="HJL63" s="133"/>
      <c r="HJM63" s="133"/>
      <c r="HJN63" s="133"/>
      <c r="HJO63" s="133"/>
      <c r="HJP63" s="133"/>
      <c r="HJQ63" s="133"/>
      <c r="HJR63" s="133"/>
      <c r="HJS63" s="133"/>
      <c r="HJT63" s="133"/>
      <c r="HJU63" s="133"/>
      <c r="HJV63" s="133"/>
      <c r="HJW63" s="133"/>
      <c r="HJX63" s="133"/>
      <c r="HJY63" s="133"/>
      <c r="HJZ63" s="133"/>
      <c r="HKA63" s="133"/>
      <c r="HKB63" s="133"/>
      <c r="HKC63" s="133"/>
      <c r="HKD63" s="133"/>
      <c r="HKE63" s="133"/>
      <c r="HKF63" s="133"/>
      <c r="HKG63" s="133"/>
      <c r="HKH63" s="133"/>
      <c r="HKI63" s="133"/>
      <c r="HKJ63" s="133"/>
      <c r="HKK63" s="133"/>
      <c r="HKL63" s="133"/>
      <c r="HKM63" s="133"/>
      <c r="HKN63" s="133"/>
      <c r="HKO63" s="133"/>
      <c r="HKP63" s="133"/>
      <c r="HKQ63" s="133"/>
      <c r="HKR63" s="133"/>
      <c r="HKS63" s="133"/>
      <c r="HKT63" s="133"/>
      <c r="HKU63" s="133"/>
      <c r="HKV63" s="133"/>
      <c r="HKW63" s="133"/>
      <c r="HKX63" s="133"/>
      <c r="HKY63" s="133"/>
      <c r="HKZ63" s="133"/>
      <c r="HLA63" s="133"/>
      <c r="HLB63" s="133"/>
      <c r="HLC63" s="133"/>
      <c r="HLD63" s="133"/>
      <c r="HLE63" s="133"/>
      <c r="HLF63" s="133"/>
      <c r="HLG63" s="133"/>
      <c r="HLH63" s="133"/>
      <c r="HLI63" s="133"/>
      <c r="HLJ63" s="133"/>
      <c r="HLK63" s="133"/>
      <c r="HLL63" s="133"/>
      <c r="HLM63" s="133"/>
      <c r="HLN63" s="133"/>
      <c r="HLO63" s="133"/>
      <c r="HLP63" s="133"/>
      <c r="HLQ63" s="133"/>
      <c r="HLR63" s="133"/>
      <c r="HLS63" s="133"/>
      <c r="HLT63" s="133"/>
      <c r="HLU63" s="133"/>
      <c r="HLV63" s="133"/>
      <c r="HLW63" s="133"/>
      <c r="HLX63" s="133"/>
      <c r="HLY63" s="133"/>
      <c r="HLZ63" s="133"/>
      <c r="HMA63" s="133"/>
      <c r="HMB63" s="133"/>
      <c r="HMC63" s="133"/>
      <c r="HMD63" s="133"/>
      <c r="HME63" s="133"/>
      <c r="HMF63" s="133"/>
      <c r="HMG63" s="133"/>
      <c r="HMH63" s="133"/>
      <c r="HMI63" s="133"/>
      <c r="HMJ63" s="133"/>
      <c r="HMK63" s="133"/>
      <c r="HML63" s="133"/>
      <c r="HMM63" s="133"/>
      <c r="HMN63" s="133"/>
      <c r="HMO63" s="133"/>
      <c r="HMP63" s="133"/>
      <c r="HMQ63" s="133"/>
      <c r="HMR63" s="133"/>
      <c r="HMS63" s="133"/>
      <c r="HMT63" s="133"/>
      <c r="HMU63" s="133"/>
      <c r="HMV63" s="133"/>
      <c r="HMW63" s="133"/>
      <c r="HMX63" s="133"/>
      <c r="HMY63" s="133"/>
      <c r="HMZ63" s="133"/>
      <c r="HNA63" s="133"/>
      <c r="HNB63" s="133"/>
      <c r="HNC63" s="133"/>
      <c r="HND63" s="133"/>
      <c r="HNE63" s="133"/>
      <c r="HNF63" s="133"/>
      <c r="HNG63" s="133"/>
      <c r="HNH63" s="133"/>
      <c r="HNI63" s="133"/>
      <c r="HNJ63" s="133"/>
      <c r="HNK63" s="133"/>
      <c r="HNL63" s="133"/>
      <c r="HNM63" s="133"/>
      <c r="HNN63" s="133"/>
      <c r="HNO63" s="133"/>
      <c r="HNP63" s="133"/>
      <c r="HNQ63" s="133"/>
      <c r="HNR63" s="133"/>
      <c r="HNS63" s="133"/>
      <c r="HNT63" s="133"/>
      <c r="HNU63" s="133"/>
      <c r="HNV63" s="133"/>
      <c r="HNW63" s="133"/>
      <c r="HNX63" s="133"/>
      <c r="HNY63" s="133"/>
      <c r="HNZ63" s="133"/>
      <c r="HOA63" s="133"/>
      <c r="HOB63" s="133"/>
      <c r="HOC63" s="133"/>
      <c r="HOD63" s="133"/>
      <c r="HOE63" s="133"/>
      <c r="HOF63" s="133"/>
      <c r="HOG63" s="133"/>
      <c r="HOH63" s="133"/>
      <c r="HOI63" s="133"/>
      <c r="HOJ63" s="133"/>
      <c r="HOK63" s="133"/>
      <c r="HOL63" s="133"/>
      <c r="HOM63" s="133"/>
      <c r="HON63" s="133"/>
      <c r="HOO63" s="133"/>
      <c r="HOP63" s="133"/>
      <c r="HOQ63" s="133"/>
      <c r="HOR63" s="133"/>
      <c r="HOS63" s="133"/>
      <c r="HOT63" s="133"/>
      <c r="HOU63" s="133"/>
      <c r="HOV63" s="133"/>
      <c r="HOW63" s="133"/>
      <c r="HOX63" s="133"/>
      <c r="HOY63" s="133"/>
      <c r="HOZ63" s="133"/>
      <c r="HPA63" s="133"/>
      <c r="HPB63" s="133"/>
      <c r="HPC63" s="133"/>
      <c r="HPD63" s="133"/>
      <c r="HPE63" s="133"/>
      <c r="HPF63" s="133"/>
      <c r="HPG63" s="133"/>
      <c r="HPH63" s="133"/>
      <c r="HPI63" s="133"/>
      <c r="HPJ63" s="133"/>
      <c r="HPK63" s="133"/>
      <c r="HPL63" s="133"/>
      <c r="HPM63" s="133"/>
      <c r="HPN63" s="133"/>
      <c r="HPO63" s="133"/>
      <c r="HPP63" s="133"/>
      <c r="HPQ63" s="133"/>
      <c r="HPR63" s="133"/>
      <c r="HPS63" s="133"/>
      <c r="HPT63" s="133"/>
      <c r="HPU63" s="133"/>
      <c r="HPV63" s="133"/>
      <c r="HPW63" s="133"/>
      <c r="HPX63" s="133"/>
      <c r="HPY63" s="133"/>
      <c r="HPZ63" s="133"/>
      <c r="HQA63" s="133"/>
      <c r="HQB63" s="133"/>
      <c r="HQC63" s="133"/>
      <c r="HQD63" s="133"/>
      <c r="HQE63" s="133"/>
      <c r="HQF63" s="133"/>
      <c r="HQG63" s="133"/>
      <c r="HQH63" s="133"/>
      <c r="HQI63" s="133"/>
      <c r="HQJ63" s="133"/>
      <c r="HQK63" s="133"/>
      <c r="HQL63" s="133"/>
      <c r="HQM63" s="133"/>
      <c r="HQN63" s="133"/>
      <c r="HQO63" s="133"/>
      <c r="HQP63" s="133"/>
      <c r="HQQ63" s="133"/>
      <c r="HQR63" s="133"/>
      <c r="HQS63" s="133"/>
      <c r="HQT63" s="133"/>
      <c r="HQU63" s="133"/>
      <c r="HQV63" s="133"/>
      <c r="HQW63" s="133"/>
      <c r="HQX63" s="133"/>
      <c r="HQY63" s="133"/>
      <c r="HQZ63" s="133"/>
      <c r="HRA63" s="133"/>
      <c r="HRB63" s="133"/>
      <c r="HRC63" s="133"/>
      <c r="HRD63" s="133"/>
      <c r="HRE63" s="133"/>
      <c r="HRF63" s="133"/>
      <c r="HRG63" s="133"/>
      <c r="HRH63" s="133"/>
      <c r="HRI63" s="133"/>
      <c r="HRJ63" s="133"/>
      <c r="HRK63" s="133"/>
      <c r="HRL63" s="133"/>
      <c r="HRM63" s="133"/>
      <c r="HRN63" s="133"/>
      <c r="HRO63" s="133"/>
      <c r="HRP63" s="133"/>
      <c r="HRQ63" s="133"/>
      <c r="HRR63" s="133"/>
      <c r="HRS63" s="133"/>
      <c r="HRT63" s="133"/>
      <c r="HRU63" s="133"/>
      <c r="HRV63" s="133"/>
      <c r="HRW63" s="133"/>
      <c r="HRX63" s="133"/>
      <c r="HRY63" s="133"/>
      <c r="HRZ63" s="133"/>
      <c r="HSA63" s="133"/>
      <c r="HSB63" s="133"/>
      <c r="HSC63" s="133"/>
      <c r="HSD63" s="133"/>
      <c r="HSE63" s="133"/>
      <c r="HSF63" s="133"/>
      <c r="HSG63" s="133"/>
      <c r="HSH63" s="133"/>
      <c r="HSI63" s="133"/>
      <c r="HSJ63" s="133"/>
      <c r="HSK63" s="133"/>
      <c r="HSL63" s="133"/>
      <c r="HSM63" s="133"/>
      <c r="HSN63" s="133"/>
      <c r="HSO63" s="133"/>
      <c r="HSP63" s="133"/>
      <c r="HSQ63" s="133"/>
      <c r="HSR63" s="133"/>
      <c r="HSS63" s="133"/>
      <c r="HST63" s="133"/>
      <c r="HSU63" s="133"/>
      <c r="HSV63" s="133"/>
      <c r="HSW63" s="133"/>
      <c r="HSX63" s="133"/>
      <c r="HSY63" s="133"/>
      <c r="HSZ63" s="133"/>
      <c r="HTA63" s="133"/>
      <c r="HTB63" s="133"/>
      <c r="HTC63" s="133"/>
      <c r="HTD63" s="133"/>
      <c r="HTE63" s="133"/>
      <c r="HTF63" s="133"/>
      <c r="HTG63" s="133"/>
      <c r="HTH63" s="133"/>
      <c r="HTI63" s="133"/>
      <c r="HTJ63" s="133"/>
      <c r="HTK63" s="133"/>
      <c r="HTL63" s="133"/>
      <c r="HTM63" s="133"/>
      <c r="HTN63" s="133"/>
      <c r="HTO63" s="133"/>
      <c r="HTP63" s="133"/>
      <c r="HTQ63" s="133"/>
      <c r="HTR63" s="133"/>
      <c r="HTS63" s="133"/>
      <c r="HTT63" s="133"/>
      <c r="HTU63" s="133"/>
      <c r="HTV63" s="133"/>
      <c r="HTW63" s="133"/>
      <c r="HTX63" s="133"/>
      <c r="HTY63" s="133"/>
      <c r="HTZ63" s="133"/>
      <c r="HUA63" s="133"/>
      <c r="HUB63" s="133"/>
      <c r="HUC63" s="133"/>
      <c r="HUD63" s="133"/>
      <c r="HUE63" s="133"/>
      <c r="HUF63" s="133"/>
      <c r="HUG63" s="133"/>
      <c r="HUH63" s="133"/>
      <c r="HUI63" s="133"/>
      <c r="HUJ63" s="133"/>
      <c r="HUK63" s="133"/>
      <c r="HUL63" s="133"/>
      <c r="HUM63" s="133"/>
      <c r="HUN63" s="133"/>
      <c r="HUO63" s="133"/>
      <c r="HUP63" s="133"/>
      <c r="HUQ63" s="133"/>
      <c r="HUR63" s="133"/>
      <c r="HUS63" s="133"/>
      <c r="HUT63" s="133"/>
      <c r="HUU63" s="133"/>
      <c r="HUV63" s="133"/>
      <c r="HUW63" s="133"/>
      <c r="HUX63" s="133"/>
      <c r="HUY63" s="133"/>
      <c r="HUZ63" s="133"/>
      <c r="HVA63" s="133"/>
      <c r="HVB63" s="133"/>
      <c r="HVC63" s="133"/>
      <c r="HVD63" s="133"/>
      <c r="HVE63" s="133"/>
      <c r="HVF63" s="133"/>
      <c r="HVG63" s="133"/>
      <c r="HVH63" s="133"/>
      <c r="HVI63" s="133"/>
      <c r="HVJ63" s="133"/>
      <c r="HVK63" s="133"/>
      <c r="HVL63" s="133"/>
      <c r="HVM63" s="133"/>
      <c r="HVN63" s="133"/>
      <c r="HVO63" s="133"/>
      <c r="HVP63" s="133"/>
      <c r="HVQ63" s="133"/>
      <c r="HVR63" s="133"/>
      <c r="HVS63" s="133"/>
      <c r="HVT63" s="133"/>
      <c r="HVU63" s="133"/>
      <c r="HVV63" s="133"/>
      <c r="HVW63" s="133"/>
      <c r="HVX63" s="133"/>
      <c r="HVY63" s="133"/>
      <c r="HVZ63" s="133"/>
      <c r="HWA63" s="133"/>
      <c r="HWB63" s="133"/>
      <c r="HWC63" s="133"/>
      <c r="HWD63" s="133"/>
      <c r="HWE63" s="133"/>
      <c r="HWF63" s="133"/>
      <c r="HWG63" s="133"/>
      <c r="HWH63" s="133"/>
      <c r="HWI63" s="133"/>
      <c r="HWJ63" s="133"/>
      <c r="HWK63" s="133"/>
      <c r="HWL63" s="133"/>
      <c r="HWM63" s="133"/>
      <c r="HWN63" s="133"/>
      <c r="HWO63" s="133"/>
      <c r="HWP63" s="133"/>
      <c r="HWQ63" s="133"/>
      <c r="HWR63" s="133"/>
      <c r="HWS63" s="133"/>
      <c r="HWT63" s="133"/>
      <c r="HWU63" s="133"/>
      <c r="HWV63" s="133"/>
      <c r="HWW63" s="133"/>
      <c r="HWX63" s="133"/>
      <c r="HWY63" s="133"/>
      <c r="HWZ63" s="133"/>
      <c r="HXA63" s="133"/>
      <c r="HXB63" s="133"/>
      <c r="HXC63" s="133"/>
      <c r="HXD63" s="133"/>
      <c r="HXE63" s="133"/>
      <c r="HXF63" s="133"/>
      <c r="HXG63" s="133"/>
      <c r="HXH63" s="133"/>
      <c r="HXI63" s="133"/>
      <c r="HXJ63" s="133"/>
      <c r="HXK63" s="133"/>
      <c r="HXL63" s="133"/>
      <c r="HXM63" s="133"/>
      <c r="HXN63" s="133"/>
      <c r="HXO63" s="133"/>
      <c r="HXP63" s="133"/>
      <c r="HXQ63" s="133"/>
      <c r="HXR63" s="133"/>
      <c r="HXS63" s="133"/>
      <c r="HXT63" s="133"/>
      <c r="HXU63" s="133"/>
      <c r="HXV63" s="133"/>
      <c r="HXW63" s="133"/>
      <c r="HXX63" s="133"/>
      <c r="HXY63" s="133"/>
      <c r="HXZ63" s="133"/>
      <c r="HYA63" s="133"/>
      <c r="HYB63" s="133"/>
      <c r="HYC63" s="133"/>
      <c r="HYD63" s="133"/>
      <c r="HYE63" s="133"/>
      <c r="HYF63" s="133"/>
      <c r="HYG63" s="133"/>
      <c r="HYH63" s="133"/>
      <c r="HYI63" s="133"/>
      <c r="HYJ63" s="133"/>
      <c r="HYK63" s="133"/>
      <c r="HYL63" s="133"/>
      <c r="HYM63" s="133"/>
      <c r="HYN63" s="133"/>
      <c r="HYO63" s="133"/>
      <c r="HYP63" s="133"/>
      <c r="HYQ63" s="133"/>
      <c r="HYR63" s="133"/>
      <c r="HYS63" s="133"/>
      <c r="HYT63" s="133"/>
      <c r="HYU63" s="133"/>
      <c r="HYV63" s="133"/>
      <c r="HYW63" s="133"/>
      <c r="HYX63" s="133"/>
      <c r="HYY63" s="133"/>
      <c r="HYZ63" s="133"/>
      <c r="HZA63" s="133"/>
      <c r="HZB63" s="133"/>
      <c r="HZC63" s="133"/>
      <c r="HZD63" s="133"/>
      <c r="HZE63" s="133"/>
      <c r="HZF63" s="133"/>
      <c r="HZG63" s="133"/>
      <c r="HZH63" s="133"/>
      <c r="HZI63" s="133"/>
      <c r="HZJ63" s="133"/>
      <c r="HZK63" s="133"/>
      <c r="HZL63" s="133"/>
      <c r="HZM63" s="133"/>
      <c r="HZN63" s="133"/>
      <c r="HZO63" s="133"/>
      <c r="HZP63" s="133"/>
      <c r="HZQ63" s="133"/>
      <c r="HZR63" s="133"/>
      <c r="HZS63" s="133"/>
      <c r="HZT63" s="133"/>
      <c r="HZU63" s="133"/>
      <c r="HZV63" s="133"/>
      <c r="HZW63" s="133"/>
      <c r="HZX63" s="133"/>
      <c r="HZY63" s="133"/>
      <c r="HZZ63" s="133"/>
      <c r="IAA63" s="133"/>
      <c r="IAB63" s="133"/>
      <c r="IAC63" s="133"/>
      <c r="IAD63" s="133"/>
      <c r="IAE63" s="133"/>
      <c r="IAF63" s="133"/>
      <c r="IAG63" s="133"/>
      <c r="IAH63" s="133"/>
      <c r="IAI63" s="133"/>
      <c r="IAJ63" s="133"/>
      <c r="IAK63" s="133"/>
      <c r="IAL63" s="133"/>
      <c r="IAM63" s="133"/>
      <c r="IAN63" s="133"/>
      <c r="IAO63" s="133"/>
      <c r="IAP63" s="133"/>
      <c r="IAQ63" s="133"/>
      <c r="IAR63" s="133"/>
      <c r="IAS63" s="133"/>
      <c r="IAT63" s="133"/>
      <c r="IAU63" s="133"/>
      <c r="IAV63" s="133"/>
      <c r="IAW63" s="133"/>
      <c r="IAX63" s="133"/>
      <c r="IAY63" s="133"/>
      <c r="IAZ63" s="133"/>
      <c r="IBA63" s="133"/>
      <c r="IBB63" s="133"/>
      <c r="IBC63" s="133"/>
      <c r="IBD63" s="133"/>
      <c r="IBE63" s="133"/>
      <c r="IBF63" s="133"/>
      <c r="IBG63" s="133"/>
      <c r="IBH63" s="133"/>
      <c r="IBI63" s="133"/>
      <c r="IBJ63" s="133"/>
      <c r="IBK63" s="133"/>
      <c r="IBL63" s="133"/>
      <c r="IBM63" s="133"/>
      <c r="IBN63" s="133"/>
      <c r="IBO63" s="133"/>
      <c r="IBP63" s="133"/>
      <c r="IBQ63" s="133"/>
      <c r="IBR63" s="133"/>
      <c r="IBS63" s="133"/>
      <c r="IBT63" s="133"/>
      <c r="IBU63" s="133"/>
      <c r="IBV63" s="133"/>
      <c r="IBW63" s="133"/>
      <c r="IBX63" s="133"/>
      <c r="IBY63" s="133"/>
      <c r="IBZ63" s="133"/>
      <c r="ICA63" s="133"/>
      <c r="ICB63" s="133"/>
      <c r="ICC63" s="133"/>
      <c r="ICD63" s="133"/>
      <c r="ICE63" s="133"/>
      <c r="ICF63" s="133"/>
      <c r="ICG63" s="133"/>
      <c r="ICH63" s="133"/>
      <c r="ICI63" s="133"/>
      <c r="ICJ63" s="133"/>
      <c r="ICK63" s="133"/>
      <c r="ICL63" s="133"/>
      <c r="ICM63" s="133"/>
      <c r="ICN63" s="133"/>
      <c r="ICO63" s="133"/>
      <c r="ICP63" s="133"/>
      <c r="ICQ63" s="133"/>
      <c r="ICR63" s="133"/>
      <c r="ICS63" s="133"/>
      <c r="ICT63" s="133"/>
      <c r="ICU63" s="133"/>
      <c r="ICV63" s="133"/>
      <c r="ICW63" s="133"/>
      <c r="ICX63" s="133"/>
      <c r="ICY63" s="133"/>
      <c r="ICZ63" s="133"/>
      <c r="IDA63" s="133"/>
      <c r="IDB63" s="133"/>
      <c r="IDC63" s="133"/>
      <c r="IDD63" s="133"/>
      <c r="IDE63" s="133"/>
      <c r="IDF63" s="133"/>
      <c r="IDG63" s="133"/>
      <c r="IDH63" s="133"/>
      <c r="IDI63" s="133"/>
      <c r="IDJ63" s="133"/>
      <c r="IDK63" s="133"/>
      <c r="IDL63" s="133"/>
      <c r="IDM63" s="133"/>
      <c r="IDN63" s="133"/>
      <c r="IDO63" s="133"/>
      <c r="IDP63" s="133"/>
      <c r="IDQ63" s="133"/>
      <c r="IDR63" s="133"/>
      <c r="IDS63" s="133"/>
      <c r="IDT63" s="133"/>
      <c r="IDU63" s="133"/>
      <c r="IDV63" s="133"/>
      <c r="IDW63" s="133"/>
      <c r="IDX63" s="133"/>
      <c r="IDY63" s="133"/>
      <c r="IDZ63" s="133"/>
      <c r="IEA63" s="133"/>
      <c r="IEB63" s="133"/>
      <c r="IEC63" s="133"/>
      <c r="IED63" s="133"/>
      <c r="IEE63" s="133"/>
      <c r="IEF63" s="133"/>
      <c r="IEG63" s="133"/>
      <c r="IEH63" s="133"/>
      <c r="IEI63" s="133"/>
      <c r="IEJ63" s="133"/>
      <c r="IEK63" s="133"/>
      <c r="IEL63" s="133"/>
      <c r="IEM63" s="133"/>
      <c r="IEN63" s="133"/>
      <c r="IEO63" s="133"/>
      <c r="IEP63" s="133"/>
      <c r="IEQ63" s="133"/>
      <c r="IER63" s="133"/>
      <c r="IES63" s="133"/>
      <c r="IET63" s="133"/>
      <c r="IEU63" s="133"/>
      <c r="IEV63" s="133"/>
      <c r="IEW63" s="133"/>
      <c r="IEX63" s="133"/>
      <c r="IEY63" s="133"/>
      <c r="IEZ63" s="133"/>
      <c r="IFA63" s="133"/>
      <c r="IFB63" s="133"/>
      <c r="IFC63" s="133"/>
      <c r="IFD63" s="133"/>
      <c r="IFE63" s="133"/>
      <c r="IFF63" s="133"/>
      <c r="IFG63" s="133"/>
      <c r="IFH63" s="133"/>
      <c r="IFI63" s="133"/>
      <c r="IFJ63" s="133"/>
      <c r="IFK63" s="133"/>
      <c r="IFL63" s="133"/>
      <c r="IFM63" s="133"/>
      <c r="IFN63" s="133"/>
      <c r="IFO63" s="133"/>
      <c r="IFP63" s="133"/>
      <c r="IFQ63" s="133"/>
      <c r="IFR63" s="133"/>
      <c r="IFS63" s="133"/>
      <c r="IFT63" s="133"/>
      <c r="IFU63" s="133"/>
      <c r="IFV63" s="133"/>
      <c r="IFW63" s="133"/>
      <c r="IFX63" s="133"/>
      <c r="IFY63" s="133"/>
      <c r="IFZ63" s="133"/>
      <c r="IGA63" s="133"/>
      <c r="IGB63" s="133"/>
      <c r="IGC63" s="133"/>
      <c r="IGD63" s="133"/>
      <c r="IGE63" s="133"/>
      <c r="IGF63" s="133"/>
      <c r="IGG63" s="133"/>
      <c r="IGH63" s="133"/>
      <c r="IGI63" s="133"/>
      <c r="IGJ63" s="133"/>
      <c r="IGK63" s="133"/>
      <c r="IGL63" s="133"/>
      <c r="IGM63" s="133"/>
      <c r="IGN63" s="133"/>
      <c r="IGO63" s="133"/>
      <c r="IGP63" s="133"/>
      <c r="IGQ63" s="133"/>
      <c r="IGR63" s="133"/>
      <c r="IGS63" s="133"/>
      <c r="IGT63" s="133"/>
      <c r="IGU63" s="133"/>
      <c r="IGV63" s="133"/>
      <c r="IGW63" s="133"/>
      <c r="IGX63" s="133"/>
      <c r="IGY63" s="133"/>
      <c r="IGZ63" s="133"/>
      <c r="IHA63" s="133"/>
      <c r="IHB63" s="133"/>
      <c r="IHC63" s="133"/>
      <c r="IHD63" s="133"/>
      <c r="IHE63" s="133"/>
      <c r="IHF63" s="133"/>
      <c r="IHG63" s="133"/>
      <c r="IHH63" s="133"/>
      <c r="IHI63" s="133"/>
      <c r="IHJ63" s="133"/>
      <c r="IHK63" s="133"/>
      <c r="IHL63" s="133"/>
      <c r="IHM63" s="133"/>
      <c r="IHN63" s="133"/>
      <c r="IHO63" s="133"/>
      <c r="IHP63" s="133"/>
      <c r="IHQ63" s="133"/>
      <c r="IHR63" s="133"/>
      <c r="IHS63" s="133"/>
      <c r="IHT63" s="133"/>
      <c r="IHU63" s="133"/>
      <c r="IHV63" s="133"/>
      <c r="IHW63" s="133"/>
      <c r="IHX63" s="133"/>
      <c r="IHY63" s="133"/>
      <c r="IHZ63" s="133"/>
      <c r="IIA63" s="133"/>
      <c r="IIB63" s="133"/>
      <c r="IIC63" s="133"/>
      <c r="IID63" s="133"/>
      <c r="IIE63" s="133"/>
      <c r="IIF63" s="133"/>
      <c r="IIG63" s="133"/>
      <c r="IIH63" s="133"/>
      <c r="III63" s="133"/>
      <c r="IIJ63" s="133"/>
      <c r="IIK63" s="133"/>
      <c r="IIL63" s="133"/>
      <c r="IIM63" s="133"/>
      <c r="IIN63" s="133"/>
      <c r="IIO63" s="133"/>
      <c r="IIP63" s="133"/>
      <c r="IIQ63" s="133"/>
      <c r="IIR63" s="133"/>
      <c r="IIS63" s="133"/>
      <c r="IIT63" s="133"/>
      <c r="IIU63" s="133"/>
      <c r="IIV63" s="133"/>
      <c r="IIW63" s="133"/>
      <c r="IIX63" s="133"/>
      <c r="IIY63" s="133"/>
      <c r="IIZ63" s="133"/>
      <c r="IJA63" s="133"/>
      <c r="IJB63" s="133"/>
      <c r="IJC63" s="133"/>
      <c r="IJD63" s="133"/>
      <c r="IJE63" s="133"/>
      <c r="IJF63" s="133"/>
      <c r="IJG63" s="133"/>
      <c r="IJH63" s="133"/>
      <c r="IJI63" s="133"/>
      <c r="IJJ63" s="133"/>
      <c r="IJK63" s="133"/>
      <c r="IJL63" s="133"/>
      <c r="IJM63" s="133"/>
      <c r="IJN63" s="133"/>
      <c r="IJO63" s="133"/>
      <c r="IJP63" s="133"/>
      <c r="IJQ63" s="133"/>
      <c r="IJR63" s="133"/>
      <c r="IJS63" s="133"/>
      <c r="IJT63" s="133"/>
      <c r="IJU63" s="133"/>
      <c r="IJV63" s="133"/>
      <c r="IJW63" s="133"/>
      <c r="IJX63" s="133"/>
      <c r="IJY63" s="133"/>
      <c r="IJZ63" s="133"/>
      <c r="IKA63" s="133"/>
      <c r="IKB63" s="133"/>
      <c r="IKC63" s="133"/>
      <c r="IKD63" s="133"/>
      <c r="IKE63" s="133"/>
      <c r="IKF63" s="133"/>
      <c r="IKG63" s="133"/>
      <c r="IKH63" s="133"/>
      <c r="IKI63" s="133"/>
      <c r="IKJ63" s="133"/>
      <c r="IKK63" s="133"/>
      <c r="IKL63" s="133"/>
      <c r="IKM63" s="133"/>
      <c r="IKN63" s="133"/>
      <c r="IKO63" s="133"/>
      <c r="IKP63" s="133"/>
      <c r="IKQ63" s="133"/>
      <c r="IKR63" s="133"/>
      <c r="IKS63" s="133"/>
      <c r="IKT63" s="133"/>
      <c r="IKU63" s="133"/>
      <c r="IKV63" s="133"/>
      <c r="IKW63" s="133"/>
      <c r="IKX63" s="133"/>
      <c r="IKY63" s="133"/>
      <c r="IKZ63" s="133"/>
      <c r="ILA63" s="133"/>
      <c r="ILB63" s="133"/>
      <c r="ILC63" s="133"/>
      <c r="ILD63" s="133"/>
      <c r="ILE63" s="133"/>
      <c r="ILF63" s="133"/>
      <c r="ILG63" s="133"/>
      <c r="ILH63" s="133"/>
      <c r="ILI63" s="133"/>
      <c r="ILJ63" s="133"/>
      <c r="ILK63" s="133"/>
      <c r="ILL63" s="133"/>
      <c r="ILM63" s="133"/>
      <c r="ILN63" s="133"/>
      <c r="ILO63" s="133"/>
      <c r="ILP63" s="133"/>
      <c r="ILQ63" s="133"/>
      <c r="ILR63" s="133"/>
      <c r="ILS63" s="133"/>
      <c r="ILT63" s="133"/>
      <c r="ILU63" s="133"/>
      <c r="ILV63" s="133"/>
      <c r="ILW63" s="133"/>
      <c r="ILX63" s="133"/>
      <c r="ILY63" s="133"/>
      <c r="ILZ63" s="133"/>
      <c r="IMA63" s="133"/>
      <c r="IMB63" s="133"/>
      <c r="IMC63" s="133"/>
      <c r="IMD63" s="133"/>
      <c r="IME63" s="133"/>
      <c r="IMF63" s="133"/>
      <c r="IMG63" s="133"/>
      <c r="IMH63" s="133"/>
      <c r="IMI63" s="133"/>
      <c r="IMJ63" s="133"/>
      <c r="IMK63" s="133"/>
      <c r="IML63" s="133"/>
      <c r="IMM63" s="133"/>
      <c r="IMN63" s="133"/>
      <c r="IMO63" s="133"/>
      <c r="IMP63" s="133"/>
      <c r="IMQ63" s="133"/>
      <c r="IMR63" s="133"/>
      <c r="IMS63" s="133"/>
      <c r="IMT63" s="133"/>
      <c r="IMU63" s="133"/>
      <c r="IMV63" s="133"/>
      <c r="IMW63" s="133"/>
      <c r="IMX63" s="133"/>
      <c r="IMY63" s="133"/>
      <c r="IMZ63" s="133"/>
      <c r="INA63" s="133"/>
      <c r="INB63" s="133"/>
      <c r="INC63" s="133"/>
      <c r="IND63" s="133"/>
      <c r="INE63" s="133"/>
      <c r="INF63" s="133"/>
      <c r="ING63" s="133"/>
      <c r="INH63" s="133"/>
      <c r="INI63" s="133"/>
      <c r="INJ63" s="133"/>
      <c r="INK63" s="133"/>
      <c r="INL63" s="133"/>
      <c r="INM63" s="133"/>
      <c r="INN63" s="133"/>
      <c r="INO63" s="133"/>
      <c r="INP63" s="133"/>
      <c r="INQ63" s="133"/>
      <c r="INR63" s="133"/>
      <c r="INS63" s="133"/>
      <c r="INT63" s="133"/>
      <c r="INU63" s="133"/>
      <c r="INV63" s="133"/>
      <c r="INW63" s="133"/>
      <c r="INX63" s="133"/>
      <c r="INY63" s="133"/>
      <c r="INZ63" s="133"/>
      <c r="IOA63" s="133"/>
      <c r="IOB63" s="133"/>
      <c r="IOC63" s="133"/>
      <c r="IOD63" s="133"/>
      <c r="IOE63" s="133"/>
      <c r="IOF63" s="133"/>
      <c r="IOG63" s="133"/>
      <c r="IOH63" s="133"/>
      <c r="IOI63" s="133"/>
      <c r="IOJ63" s="133"/>
      <c r="IOK63" s="133"/>
      <c r="IOL63" s="133"/>
      <c r="IOM63" s="133"/>
      <c r="ION63" s="133"/>
      <c r="IOO63" s="133"/>
      <c r="IOP63" s="133"/>
      <c r="IOQ63" s="133"/>
      <c r="IOR63" s="133"/>
      <c r="IOS63" s="133"/>
      <c r="IOT63" s="133"/>
      <c r="IOU63" s="133"/>
      <c r="IOV63" s="133"/>
      <c r="IOW63" s="133"/>
      <c r="IOX63" s="133"/>
      <c r="IOY63" s="133"/>
      <c r="IOZ63" s="133"/>
      <c r="IPA63" s="133"/>
      <c r="IPB63" s="133"/>
      <c r="IPC63" s="133"/>
      <c r="IPD63" s="133"/>
      <c r="IPE63" s="133"/>
      <c r="IPF63" s="133"/>
      <c r="IPG63" s="133"/>
      <c r="IPH63" s="133"/>
      <c r="IPI63" s="133"/>
      <c r="IPJ63" s="133"/>
      <c r="IPK63" s="133"/>
      <c r="IPL63" s="133"/>
      <c r="IPM63" s="133"/>
      <c r="IPN63" s="133"/>
      <c r="IPO63" s="133"/>
      <c r="IPP63" s="133"/>
      <c r="IPQ63" s="133"/>
      <c r="IPR63" s="133"/>
      <c r="IPS63" s="133"/>
      <c r="IPT63" s="133"/>
      <c r="IPU63" s="133"/>
      <c r="IPV63" s="133"/>
      <c r="IPW63" s="133"/>
      <c r="IPX63" s="133"/>
      <c r="IPY63" s="133"/>
      <c r="IPZ63" s="133"/>
      <c r="IQA63" s="133"/>
      <c r="IQB63" s="133"/>
      <c r="IQC63" s="133"/>
      <c r="IQD63" s="133"/>
      <c r="IQE63" s="133"/>
      <c r="IQF63" s="133"/>
      <c r="IQG63" s="133"/>
      <c r="IQH63" s="133"/>
      <c r="IQI63" s="133"/>
      <c r="IQJ63" s="133"/>
      <c r="IQK63" s="133"/>
      <c r="IQL63" s="133"/>
      <c r="IQM63" s="133"/>
      <c r="IQN63" s="133"/>
      <c r="IQO63" s="133"/>
      <c r="IQP63" s="133"/>
      <c r="IQQ63" s="133"/>
      <c r="IQR63" s="133"/>
      <c r="IQS63" s="133"/>
      <c r="IQT63" s="133"/>
      <c r="IQU63" s="133"/>
      <c r="IQV63" s="133"/>
      <c r="IQW63" s="133"/>
      <c r="IQX63" s="133"/>
      <c r="IQY63" s="133"/>
      <c r="IQZ63" s="133"/>
      <c r="IRA63" s="133"/>
      <c r="IRB63" s="133"/>
      <c r="IRC63" s="133"/>
      <c r="IRD63" s="133"/>
      <c r="IRE63" s="133"/>
      <c r="IRF63" s="133"/>
      <c r="IRG63" s="133"/>
      <c r="IRH63" s="133"/>
      <c r="IRI63" s="133"/>
      <c r="IRJ63" s="133"/>
      <c r="IRK63" s="133"/>
      <c r="IRL63" s="133"/>
      <c r="IRM63" s="133"/>
      <c r="IRN63" s="133"/>
      <c r="IRO63" s="133"/>
      <c r="IRP63" s="133"/>
      <c r="IRQ63" s="133"/>
      <c r="IRR63" s="133"/>
      <c r="IRS63" s="133"/>
      <c r="IRT63" s="133"/>
      <c r="IRU63" s="133"/>
      <c r="IRV63" s="133"/>
      <c r="IRW63" s="133"/>
      <c r="IRX63" s="133"/>
      <c r="IRY63" s="133"/>
      <c r="IRZ63" s="133"/>
      <c r="ISA63" s="133"/>
      <c r="ISB63" s="133"/>
      <c r="ISC63" s="133"/>
      <c r="ISD63" s="133"/>
      <c r="ISE63" s="133"/>
      <c r="ISF63" s="133"/>
      <c r="ISG63" s="133"/>
      <c r="ISH63" s="133"/>
      <c r="ISI63" s="133"/>
      <c r="ISJ63" s="133"/>
      <c r="ISK63" s="133"/>
      <c r="ISL63" s="133"/>
      <c r="ISM63" s="133"/>
      <c r="ISN63" s="133"/>
      <c r="ISO63" s="133"/>
      <c r="ISP63" s="133"/>
      <c r="ISQ63" s="133"/>
      <c r="ISR63" s="133"/>
      <c r="ISS63" s="133"/>
      <c r="IST63" s="133"/>
      <c r="ISU63" s="133"/>
      <c r="ISV63" s="133"/>
      <c r="ISW63" s="133"/>
      <c r="ISX63" s="133"/>
      <c r="ISY63" s="133"/>
      <c r="ISZ63" s="133"/>
      <c r="ITA63" s="133"/>
      <c r="ITB63" s="133"/>
      <c r="ITC63" s="133"/>
      <c r="ITD63" s="133"/>
      <c r="ITE63" s="133"/>
      <c r="ITF63" s="133"/>
      <c r="ITG63" s="133"/>
      <c r="ITH63" s="133"/>
      <c r="ITI63" s="133"/>
      <c r="ITJ63" s="133"/>
      <c r="ITK63" s="133"/>
      <c r="ITL63" s="133"/>
      <c r="ITM63" s="133"/>
      <c r="ITN63" s="133"/>
      <c r="ITO63" s="133"/>
      <c r="ITP63" s="133"/>
      <c r="ITQ63" s="133"/>
      <c r="ITR63" s="133"/>
      <c r="ITS63" s="133"/>
      <c r="ITT63" s="133"/>
      <c r="ITU63" s="133"/>
      <c r="ITV63" s="133"/>
      <c r="ITW63" s="133"/>
      <c r="ITX63" s="133"/>
      <c r="ITY63" s="133"/>
      <c r="ITZ63" s="133"/>
      <c r="IUA63" s="133"/>
      <c r="IUB63" s="133"/>
      <c r="IUC63" s="133"/>
      <c r="IUD63" s="133"/>
      <c r="IUE63" s="133"/>
      <c r="IUF63" s="133"/>
      <c r="IUG63" s="133"/>
      <c r="IUH63" s="133"/>
      <c r="IUI63" s="133"/>
      <c r="IUJ63" s="133"/>
      <c r="IUK63" s="133"/>
      <c r="IUL63" s="133"/>
      <c r="IUM63" s="133"/>
      <c r="IUN63" s="133"/>
      <c r="IUO63" s="133"/>
      <c r="IUP63" s="133"/>
      <c r="IUQ63" s="133"/>
      <c r="IUR63" s="133"/>
      <c r="IUS63" s="133"/>
      <c r="IUT63" s="133"/>
      <c r="IUU63" s="133"/>
      <c r="IUV63" s="133"/>
      <c r="IUW63" s="133"/>
      <c r="IUX63" s="133"/>
      <c r="IUY63" s="133"/>
      <c r="IUZ63" s="133"/>
      <c r="IVA63" s="133"/>
      <c r="IVB63" s="133"/>
      <c r="IVC63" s="133"/>
      <c r="IVD63" s="133"/>
      <c r="IVE63" s="133"/>
      <c r="IVF63" s="133"/>
      <c r="IVG63" s="133"/>
      <c r="IVH63" s="133"/>
      <c r="IVI63" s="133"/>
      <c r="IVJ63" s="133"/>
      <c r="IVK63" s="133"/>
      <c r="IVL63" s="133"/>
      <c r="IVM63" s="133"/>
      <c r="IVN63" s="133"/>
      <c r="IVO63" s="133"/>
      <c r="IVP63" s="133"/>
      <c r="IVQ63" s="133"/>
      <c r="IVR63" s="133"/>
      <c r="IVS63" s="133"/>
      <c r="IVT63" s="133"/>
      <c r="IVU63" s="133"/>
      <c r="IVV63" s="133"/>
      <c r="IVW63" s="133"/>
      <c r="IVX63" s="133"/>
      <c r="IVY63" s="133"/>
      <c r="IVZ63" s="133"/>
      <c r="IWA63" s="133"/>
      <c r="IWB63" s="133"/>
      <c r="IWC63" s="133"/>
      <c r="IWD63" s="133"/>
      <c r="IWE63" s="133"/>
      <c r="IWF63" s="133"/>
      <c r="IWG63" s="133"/>
      <c r="IWH63" s="133"/>
      <c r="IWI63" s="133"/>
      <c r="IWJ63" s="133"/>
      <c r="IWK63" s="133"/>
      <c r="IWL63" s="133"/>
      <c r="IWM63" s="133"/>
      <c r="IWN63" s="133"/>
      <c r="IWO63" s="133"/>
      <c r="IWP63" s="133"/>
      <c r="IWQ63" s="133"/>
      <c r="IWR63" s="133"/>
      <c r="IWS63" s="133"/>
      <c r="IWT63" s="133"/>
      <c r="IWU63" s="133"/>
      <c r="IWV63" s="133"/>
      <c r="IWW63" s="133"/>
      <c r="IWX63" s="133"/>
      <c r="IWY63" s="133"/>
      <c r="IWZ63" s="133"/>
      <c r="IXA63" s="133"/>
      <c r="IXB63" s="133"/>
      <c r="IXC63" s="133"/>
      <c r="IXD63" s="133"/>
      <c r="IXE63" s="133"/>
      <c r="IXF63" s="133"/>
      <c r="IXG63" s="133"/>
      <c r="IXH63" s="133"/>
      <c r="IXI63" s="133"/>
      <c r="IXJ63" s="133"/>
      <c r="IXK63" s="133"/>
      <c r="IXL63" s="133"/>
      <c r="IXM63" s="133"/>
      <c r="IXN63" s="133"/>
      <c r="IXO63" s="133"/>
      <c r="IXP63" s="133"/>
      <c r="IXQ63" s="133"/>
      <c r="IXR63" s="133"/>
      <c r="IXS63" s="133"/>
      <c r="IXT63" s="133"/>
      <c r="IXU63" s="133"/>
      <c r="IXV63" s="133"/>
      <c r="IXW63" s="133"/>
      <c r="IXX63" s="133"/>
      <c r="IXY63" s="133"/>
      <c r="IXZ63" s="133"/>
      <c r="IYA63" s="133"/>
      <c r="IYB63" s="133"/>
      <c r="IYC63" s="133"/>
      <c r="IYD63" s="133"/>
      <c r="IYE63" s="133"/>
      <c r="IYF63" s="133"/>
      <c r="IYG63" s="133"/>
      <c r="IYH63" s="133"/>
      <c r="IYI63" s="133"/>
      <c r="IYJ63" s="133"/>
      <c r="IYK63" s="133"/>
      <c r="IYL63" s="133"/>
      <c r="IYM63" s="133"/>
      <c r="IYN63" s="133"/>
      <c r="IYO63" s="133"/>
      <c r="IYP63" s="133"/>
      <c r="IYQ63" s="133"/>
      <c r="IYR63" s="133"/>
      <c r="IYS63" s="133"/>
      <c r="IYT63" s="133"/>
      <c r="IYU63" s="133"/>
      <c r="IYV63" s="133"/>
      <c r="IYW63" s="133"/>
      <c r="IYX63" s="133"/>
      <c r="IYY63" s="133"/>
      <c r="IYZ63" s="133"/>
      <c r="IZA63" s="133"/>
      <c r="IZB63" s="133"/>
      <c r="IZC63" s="133"/>
      <c r="IZD63" s="133"/>
      <c r="IZE63" s="133"/>
      <c r="IZF63" s="133"/>
      <c r="IZG63" s="133"/>
      <c r="IZH63" s="133"/>
      <c r="IZI63" s="133"/>
      <c r="IZJ63" s="133"/>
      <c r="IZK63" s="133"/>
      <c r="IZL63" s="133"/>
      <c r="IZM63" s="133"/>
      <c r="IZN63" s="133"/>
      <c r="IZO63" s="133"/>
      <c r="IZP63" s="133"/>
      <c r="IZQ63" s="133"/>
      <c r="IZR63" s="133"/>
      <c r="IZS63" s="133"/>
      <c r="IZT63" s="133"/>
      <c r="IZU63" s="133"/>
      <c r="IZV63" s="133"/>
      <c r="IZW63" s="133"/>
      <c r="IZX63" s="133"/>
      <c r="IZY63" s="133"/>
      <c r="IZZ63" s="133"/>
      <c r="JAA63" s="133"/>
      <c r="JAB63" s="133"/>
      <c r="JAC63" s="133"/>
      <c r="JAD63" s="133"/>
      <c r="JAE63" s="133"/>
      <c r="JAF63" s="133"/>
      <c r="JAG63" s="133"/>
      <c r="JAH63" s="133"/>
      <c r="JAI63" s="133"/>
      <c r="JAJ63" s="133"/>
      <c r="JAK63" s="133"/>
      <c r="JAL63" s="133"/>
      <c r="JAM63" s="133"/>
      <c r="JAN63" s="133"/>
      <c r="JAO63" s="133"/>
      <c r="JAP63" s="133"/>
      <c r="JAQ63" s="133"/>
      <c r="JAR63" s="133"/>
      <c r="JAS63" s="133"/>
      <c r="JAT63" s="133"/>
      <c r="JAU63" s="133"/>
      <c r="JAV63" s="133"/>
      <c r="JAW63" s="133"/>
      <c r="JAX63" s="133"/>
      <c r="JAY63" s="133"/>
      <c r="JAZ63" s="133"/>
      <c r="JBA63" s="133"/>
      <c r="JBB63" s="133"/>
      <c r="JBC63" s="133"/>
      <c r="JBD63" s="133"/>
      <c r="JBE63" s="133"/>
      <c r="JBF63" s="133"/>
      <c r="JBG63" s="133"/>
      <c r="JBH63" s="133"/>
      <c r="JBI63" s="133"/>
      <c r="JBJ63" s="133"/>
      <c r="JBK63" s="133"/>
      <c r="JBL63" s="133"/>
      <c r="JBM63" s="133"/>
      <c r="JBN63" s="133"/>
      <c r="JBO63" s="133"/>
      <c r="JBP63" s="133"/>
      <c r="JBQ63" s="133"/>
      <c r="JBR63" s="133"/>
      <c r="JBS63" s="133"/>
      <c r="JBT63" s="133"/>
      <c r="JBU63" s="133"/>
      <c r="JBV63" s="133"/>
      <c r="JBW63" s="133"/>
      <c r="JBX63" s="133"/>
      <c r="JBY63" s="133"/>
      <c r="JBZ63" s="133"/>
      <c r="JCA63" s="133"/>
      <c r="JCB63" s="133"/>
      <c r="JCC63" s="133"/>
      <c r="JCD63" s="133"/>
      <c r="JCE63" s="133"/>
      <c r="JCF63" s="133"/>
      <c r="JCG63" s="133"/>
      <c r="JCH63" s="133"/>
      <c r="JCI63" s="133"/>
      <c r="JCJ63" s="133"/>
      <c r="JCK63" s="133"/>
      <c r="JCL63" s="133"/>
      <c r="JCM63" s="133"/>
      <c r="JCN63" s="133"/>
      <c r="JCO63" s="133"/>
      <c r="JCP63" s="133"/>
      <c r="JCQ63" s="133"/>
      <c r="JCR63" s="133"/>
      <c r="JCS63" s="133"/>
      <c r="JCT63" s="133"/>
      <c r="JCU63" s="133"/>
      <c r="JCV63" s="133"/>
      <c r="JCW63" s="133"/>
      <c r="JCX63" s="133"/>
      <c r="JCY63" s="133"/>
      <c r="JCZ63" s="133"/>
      <c r="JDA63" s="133"/>
      <c r="JDB63" s="133"/>
      <c r="JDC63" s="133"/>
      <c r="JDD63" s="133"/>
      <c r="JDE63" s="133"/>
      <c r="JDF63" s="133"/>
      <c r="JDG63" s="133"/>
      <c r="JDH63" s="133"/>
      <c r="JDI63" s="133"/>
      <c r="JDJ63" s="133"/>
      <c r="JDK63" s="133"/>
      <c r="JDL63" s="133"/>
      <c r="JDM63" s="133"/>
      <c r="JDN63" s="133"/>
      <c r="JDO63" s="133"/>
      <c r="JDP63" s="133"/>
      <c r="JDQ63" s="133"/>
      <c r="JDR63" s="133"/>
      <c r="JDS63" s="133"/>
      <c r="JDT63" s="133"/>
      <c r="JDU63" s="133"/>
      <c r="JDV63" s="133"/>
      <c r="JDW63" s="133"/>
      <c r="JDX63" s="133"/>
      <c r="JDY63" s="133"/>
      <c r="JDZ63" s="133"/>
      <c r="JEA63" s="133"/>
      <c r="JEB63" s="133"/>
      <c r="JEC63" s="133"/>
      <c r="JED63" s="133"/>
      <c r="JEE63" s="133"/>
      <c r="JEF63" s="133"/>
      <c r="JEG63" s="133"/>
      <c r="JEH63" s="133"/>
      <c r="JEI63" s="133"/>
      <c r="JEJ63" s="133"/>
      <c r="JEK63" s="133"/>
      <c r="JEL63" s="133"/>
      <c r="JEM63" s="133"/>
      <c r="JEN63" s="133"/>
      <c r="JEO63" s="133"/>
      <c r="JEP63" s="133"/>
      <c r="JEQ63" s="133"/>
      <c r="JER63" s="133"/>
      <c r="JES63" s="133"/>
      <c r="JET63" s="133"/>
      <c r="JEU63" s="133"/>
      <c r="JEV63" s="133"/>
      <c r="JEW63" s="133"/>
      <c r="JEX63" s="133"/>
      <c r="JEY63" s="133"/>
      <c r="JEZ63" s="133"/>
      <c r="JFA63" s="133"/>
      <c r="JFB63" s="133"/>
      <c r="JFC63" s="133"/>
      <c r="JFD63" s="133"/>
      <c r="JFE63" s="133"/>
      <c r="JFF63" s="133"/>
      <c r="JFG63" s="133"/>
      <c r="JFH63" s="133"/>
      <c r="JFI63" s="133"/>
      <c r="JFJ63" s="133"/>
      <c r="JFK63" s="133"/>
      <c r="JFL63" s="133"/>
      <c r="JFM63" s="133"/>
      <c r="JFN63" s="133"/>
      <c r="JFO63" s="133"/>
      <c r="JFP63" s="133"/>
      <c r="JFQ63" s="133"/>
      <c r="JFR63" s="133"/>
      <c r="JFS63" s="133"/>
      <c r="JFT63" s="133"/>
      <c r="JFU63" s="133"/>
      <c r="JFV63" s="133"/>
      <c r="JFW63" s="133"/>
      <c r="JFX63" s="133"/>
      <c r="JFY63" s="133"/>
      <c r="JFZ63" s="133"/>
      <c r="JGA63" s="133"/>
      <c r="JGB63" s="133"/>
      <c r="JGC63" s="133"/>
      <c r="JGD63" s="133"/>
      <c r="JGE63" s="133"/>
      <c r="JGF63" s="133"/>
      <c r="JGG63" s="133"/>
      <c r="JGH63" s="133"/>
      <c r="JGI63" s="133"/>
      <c r="JGJ63" s="133"/>
      <c r="JGK63" s="133"/>
      <c r="JGL63" s="133"/>
      <c r="JGM63" s="133"/>
      <c r="JGN63" s="133"/>
      <c r="JGO63" s="133"/>
      <c r="JGP63" s="133"/>
      <c r="JGQ63" s="133"/>
      <c r="JGR63" s="133"/>
      <c r="JGS63" s="133"/>
      <c r="JGT63" s="133"/>
      <c r="JGU63" s="133"/>
      <c r="JGV63" s="133"/>
      <c r="JGW63" s="133"/>
      <c r="JGX63" s="133"/>
      <c r="JGY63" s="133"/>
      <c r="JGZ63" s="133"/>
      <c r="JHA63" s="133"/>
      <c r="JHB63" s="133"/>
      <c r="JHC63" s="133"/>
      <c r="JHD63" s="133"/>
      <c r="JHE63" s="133"/>
      <c r="JHF63" s="133"/>
      <c r="JHG63" s="133"/>
      <c r="JHH63" s="133"/>
      <c r="JHI63" s="133"/>
      <c r="JHJ63" s="133"/>
      <c r="JHK63" s="133"/>
      <c r="JHL63" s="133"/>
      <c r="JHM63" s="133"/>
      <c r="JHN63" s="133"/>
      <c r="JHO63" s="133"/>
      <c r="JHP63" s="133"/>
      <c r="JHQ63" s="133"/>
      <c r="JHR63" s="133"/>
      <c r="JHS63" s="133"/>
      <c r="JHT63" s="133"/>
      <c r="JHU63" s="133"/>
      <c r="JHV63" s="133"/>
      <c r="JHW63" s="133"/>
      <c r="JHX63" s="133"/>
      <c r="JHY63" s="133"/>
      <c r="JHZ63" s="133"/>
      <c r="JIA63" s="133"/>
      <c r="JIB63" s="133"/>
      <c r="JIC63" s="133"/>
      <c r="JID63" s="133"/>
      <c r="JIE63" s="133"/>
      <c r="JIF63" s="133"/>
      <c r="JIG63" s="133"/>
      <c r="JIH63" s="133"/>
      <c r="JII63" s="133"/>
      <c r="JIJ63" s="133"/>
      <c r="JIK63" s="133"/>
      <c r="JIL63" s="133"/>
      <c r="JIM63" s="133"/>
      <c r="JIN63" s="133"/>
      <c r="JIO63" s="133"/>
      <c r="JIP63" s="133"/>
      <c r="JIQ63" s="133"/>
      <c r="JIR63" s="133"/>
      <c r="JIS63" s="133"/>
      <c r="JIT63" s="133"/>
      <c r="JIU63" s="133"/>
      <c r="JIV63" s="133"/>
      <c r="JIW63" s="133"/>
      <c r="JIX63" s="133"/>
      <c r="JIY63" s="133"/>
      <c r="JIZ63" s="133"/>
      <c r="JJA63" s="133"/>
      <c r="JJB63" s="133"/>
      <c r="JJC63" s="133"/>
      <c r="JJD63" s="133"/>
      <c r="JJE63" s="133"/>
      <c r="JJF63" s="133"/>
      <c r="JJG63" s="133"/>
      <c r="JJH63" s="133"/>
      <c r="JJI63" s="133"/>
      <c r="JJJ63" s="133"/>
      <c r="JJK63" s="133"/>
      <c r="JJL63" s="133"/>
      <c r="JJM63" s="133"/>
      <c r="JJN63" s="133"/>
      <c r="JJO63" s="133"/>
      <c r="JJP63" s="133"/>
      <c r="JJQ63" s="133"/>
      <c r="JJR63" s="133"/>
      <c r="JJS63" s="133"/>
      <c r="JJT63" s="133"/>
      <c r="JJU63" s="133"/>
      <c r="JJV63" s="133"/>
      <c r="JJW63" s="133"/>
      <c r="JJX63" s="133"/>
      <c r="JJY63" s="133"/>
      <c r="JJZ63" s="133"/>
      <c r="JKA63" s="133"/>
      <c r="JKB63" s="133"/>
      <c r="JKC63" s="133"/>
      <c r="JKD63" s="133"/>
      <c r="JKE63" s="133"/>
      <c r="JKF63" s="133"/>
      <c r="JKG63" s="133"/>
      <c r="JKH63" s="133"/>
      <c r="JKI63" s="133"/>
      <c r="JKJ63" s="133"/>
      <c r="JKK63" s="133"/>
      <c r="JKL63" s="133"/>
      <c r="JKM63" s="133"/>
      <c r="JKN63" s="133"/>
      <c r="JKO63" s="133"/>
      <c r="JKP63" s="133"/>
      <c r="JKQ63" s="133"/>
      <c r="JKR63" s="133"/>
      <c r="JKS63" s="133"/>
      <c r="JKT63" s="133"/>
      <c r="JKU63" s="133"/>
      <c r="JKV63" s="133"/>
      <c r="JKW63" s="133"/>
      <c r="JKX63" s="133"/>
      <c r="JKY63" s="133"/>
      <c r="JKZ63" s="133"/>
      <c r="JLA63" s="133"/>
      <c r="JLB63" s="133"/>
      <c r="JLC63" s="133"/>
      <c r="JLD63" s="133"/>
      <c r="JLE63" s="133"/>
      <c r="JLF63" s="133"/>
      <c r="JLG63" s="133"/>
      <c r="JLH63" s="133"/>
      <c r="JLI63" s="133"/>
      <c r="JLJ63" s="133"/>
      <c r="JLK63" s="133"/>
      <c r="JLL63" s="133"/>
      <c r="JLM63" s="133"/>
      <c r="JLN63" s="133"/>
      <c r="JLO63" s="133"/>
      <c r="JLP63" s="133"/>
      <c r="JLQ63" s="133"/>
      <c r="JLR63" s="133"/>
      <c r="JLS63" s="133"/>
      <c r="JLT63" s="133"/>
      <c r="JLU63" s="133"/>
      <c r="JLV63" s="133"/>
      <c r="JLW63" s="133"/>
      <c r="JLX63" s="133"/>
      <c r="JLY63" s="133"/>
      <c r="JLZ63" s="133"/>
      <c r="JMA63" s="133"/>
      <c r="JMB63" s="133"/>
      <c r="JMC63" s="133"/>
      <c r="JMD63" s="133"/>
      <c r="JME63" s="133"/>
      <c r="JMF63" s="133"/>
      <c r="JMG63" s="133"/>
      <c r="JMH63" s="133"/>
      <c r="JMI63" s="133"/>
      <c r="JMJ63" s="133"/>
      <c r="JMK63" s="133"/>
      <c r="JML63" s="133"/>
      <c r="JMM63" s="133"/>
      <c r="JMN63" s="133"/>
      <c r="JMO63" s="133"/>
      <c r="JMP63" s="133"/>
      <c r="JMQ63" s="133"/>
      <c r="JMR63" s="133"/>
      <c r="JMS63" s="133"/>
      <c r="JMT63" s="133"/>
      <c r="JMU63" s="133"/>
      <c r="JMV63" s="133"/>
      <c r="JMW63" s="133"/>
      <c r="JMX63" s="133"/>
      <c r="JMY63" s="133"/>
      <c r="JMZ63" s="133"/>
      <c r="JNA63" s="133"/>
      <c r="JNB63" s="133"/>
      <c r="JNC63" s="133"/>
      <c r="JND63" s="133"/>
      <c r="JNE63" s="133"/>
      <c r="JNF63" s="133"/>
      <c r="JNG63" s="133"/>
      <c r="JNH63" s="133"/>
      <c r="JNI63" s="133"/>
      <c r="JNJ63" s="133"/>
      <c r="JNK63" s="133"/>
      <c r="JNL63" s="133"/>
      <c r="JNM63" s="133"/>
      <c r="JNN63" s="133"/>
      <c r="JNO63" s="133"/>
      <c r="JNP63" s="133"/>
      <c r="JNQ63" s="133"/>
      <c r="JNR63" s="133"/>
      <c r="JNS63" s="133"/>
      <c r="JNT63" s="133"/>
      <c r="JNU63" s="133"/>
      <c r="JNV63" s="133"/>
      <c r="JNW63" s="133"/>
      <c r="JNX63" s="133"/>
      <c r="JNY63" s="133"/>
      <c r="JNZ63" s="133"/>
      <c r="JOA63" s="133"/>
      <c r="JOB63" s="133"/>
      <c r="JOC63" s="133"/>
      <c r="JOD63" s="133"/>
      <c r="JOE63" s="133"/>
      <c r="JOF63" s="133"/>
      <c r="JOG63" s="133"/>
      <c r="JOH63" s="133"/>
      <c r="JOI63" s="133"/>
      <c r="JOJ63" s="133"/>
      <c r="JOK63" s="133"/>
      <c r="JOL63" s="133"/>
      <c r="JOM63" s="133"/>
      <c r="JON63" s="133"/>
      <c r="JOO63" s="133"/>
      <c r="JOP63" s="133"/>
      <c r="JOQ63" s="133"/>
      <c r="JOR63" s="133"/>
      <c r="JOS63" s="133"/>
      <c r="JOT63" s="133"/>
      <c r="JOU63" s="133"/>
      <c r="JOV63" s="133"/>
      <c r="JOW63" s="133"/>
      <c r="JOX63" s="133"/>
      <c r="JOY63" s="133"/>
      <c r="JOZ63" s="133"/>
      <c r="JPA63" s="133"/>
      <c r="JPB63" s="133"/>
      <c r="JPC63" s="133"/>
      <c r="JPD63" s="133"/>
      <c r="JPE63" s="133"/>
      <c r="JPF63" s="133"/>
      <c r="JPG63" s="133"/>
      <c r="JPH63" s="133"/>
      <c r="JPI63" s="133"/>
      <c r="JPJ63" s="133"/>
      <c r="JPK63" s="133"/>
      <c r="JPL63" s="133"/>
      <c r="JPM63" s="133"/>
      <c r="JPN63" s="133"/>
      <c r="JPO63" s="133"/>
      <c r="JPP63" s="133"/>
      <c r="JPQ63" s="133"/>
      <c r="JPR63" s="133"/>
      <c r="JPS63" s="133"/>
      <c r="JPT63" s="133"/>
      <c r="JPU63" s="133"/>
      <c r="JPV63" s="133"/>
      <c r="JPW63" s="133"/>
      <c r="JPX63" s="133"/>
      <c r="JPY63" s="133"/>
      <c r="JPZ63" s="133"/>
      <c r="JQA63" s="133"/>
      <c r="JQB63" s="133"/>
      <c r="JQC63" s="133"/>
      <c r="JQD63" s="133"/>
      <c r="JQE63" s="133"/>
      <c r="JQF63" s="133"/>
      <c r="JQG63" s="133"/>
      <c r="JQH63" s="133"/>
      <c r="JQI63" s="133"/>
      <c r="JQJ63" s="133"/>
      <c r="JQK63" s="133"/>
      <c r="JQL63" s="133"/>
      <c r="JQM63" s="133"/>
      <c r="JQN63" s="133"/>
      <c r="JQO63" s="133"/>
      <c r="JQP63" s="133"/>
      <c r="JQQ63" s="133"/>
      <c r="JQR63" s="133"/>
      <c r="JQS63" s="133"/>
      <c r="JQT63" s="133"/>
      <c r="JQU63" s="133"/>
      <c r="JQV63" s="133"/>
      <c r="JQW63" s="133"/>
      <c r="JQX63" s="133"/>
      <c r="JQY63" s="133"/>
      <c r="JQZ63" s="133"/>
      <c r="JRA63" s="133"/>
      <c r="JRB63" s="133"/>
      <c r="JRC63" s="133"/>
      <c r="JRD63" s="133"/>
      <c r="JRE63" s="133"/>
      <c r="JRF63" s="133"/>
      <c r="JRG63" s="133"/>
      <c r="JRH63" s="133"/>
      <c r="JRI63" s="133"/>
      <c r="JRJ63" s="133"/>
      <c r="JRK63" s="133"/>
      <c r="JRL63" s="133"/>
      <c r="JRM63" s="133"/>
      <c r="JRN63" s="133"/>
      <c r="JRO63" s="133"/>
      <c r="JRP63" s="133"/>
      <c r="JRQ63" s="133"/>
      <c r="JRR63" s="133"/>
      <c r="JRS63" s="133"/>
      <c r="JRT63" s="133"/>
      <c r="JRU63" s="133"/>
      <c r="JRV63" s="133"/>
      <c r="JRW63" s="133"/>
      <c r="JRX63" s="133"/>
      <c r="JRY63" s="133"/>
      <c r="JRZ63" s="133"/>
      <c r="JSA63" s="133"/>
      <c r="JSB63" s="133"/>
      <c r="JSC63" s="133"/>
      <c r="JSD63" s="133"/>
      <c r="JSE63" s="133"/>
      <c r="JSF63" s="133"/>
      <c r="JSG63" s="133"/>
      <c r="JSH63" s="133"/>
      <c r="JSI63" s="133"/>
      <c r="JSJ63" s="133"/>
      <c r="JSK63" s="133"/>
      <c r="JSL63" s="133"/>
      <c r="JSM63" s="133"/>
      <c r="JSN63" s="133"/>
      <c r="JSO63" s="133"/>
      <c r="JSP63" s="133"/>
      <c r="JSQ63" s="133"/>
      <c r="JSR63" s="133"/>
      <c r="JSS63" s="133"/>
      <c r="JST63" s="133"/>
      <c r="JSU63" s="133"/>
      <c r="JSV63" s="133"/>
      <c r="JSW63" s="133"/>
      <c r="JSX63" s="133"/>
      <c r="JSY63" s="133"/>
      <c r="JSZ63" s="133"/>
      <c r="JTA63" s="133"/>
      <c r="JTB63" s="133"/>
      <c r="JTC63" s="133"/>
      <c r="JTD63" s="133"/>
      <c r="JTE63" s="133"/>
      <c r="JTF63" s="133"/>
      <c r="JTG63" s="133"/>
      <c r="JTH63" s="133"/>
      <c r="JTI63" s="133"/>
      <c r="JTJ63" s="133"/>
      <c r="JTK63" s="133"/>
      <c r="JTL63" s="133"/>
      <c r="JTM63" s="133"/>
      <c r="JTN63" s="133"/>
      <c r="JTO63" s="133"/>
      <c r="JTP63" s="133"/>
      <c r="JTQ63" s="133"/>
      <c r="JTR63" s="133"/>
      <c r="JTS63" s="133"/>
      <c r="JTT63" s="133"/>
      <c r="JTU63" s="133"/>
      <c r="JTV63" s="133"/>
      <c r="JTW63" s="133"/>
      <c r="JTX63" s="133"/>
      <c r="JTY63" s="133"/>
      <c r="JTZ63" s="133"/>
      <c r="JUA63" s="133"/>
      <c r="JUB63" s="133"/>
      <c r="JUC63" s="133"/>
      <c r="JUD63" s="133"/>
      <c r="JUE63" s="133"/>
      <c r="JUF63" s="133"/>
      <c r="JUG63" s="133"/>
      <c r="JUH63" s="133"/>
      <c r="JUI63" s="133"/>
      <c r="JUJ63" s="133"/>
      <c r="JUK63" s="133"/>
      <c r="JUL63" s="133"/>
      <c r="JUM63" s="133"/>
      <c r="JUN63" s="133"/>
      <c r="JUO63" s="133"/>
      <c r="JUP63" s="133"/>
      <c r="JUQ63" s="133"/>
      <c r="JUR63" s="133"/>
      <c r="JUS63" s="133"/>
      <c r="JUT63" s="133"/>
      <c r="JUU63" s="133"/>
      <c r="JUV63" s="133"/>
      <c r="JUW63" s="133"/>
      <c r="JUX63" s="133"/>
      <c r="JUY63" s="133"/>
      <c r="JUZ63" s="133"/>
      <c r="JVA63" s="133"/>
      <c r="JVB63" s="133"/>
      <c r="JVC63" s="133"/>
      <c r="JVD63" s="133"/>
      <c r="JVE63" s="133"/>
      <c r="JVF63" s="133"/>
      <c r="JVG63" s="133"/>
      <c r="JVH63" s="133"/>
      <c r="JVI63" s="133"/>
      <c r="JVJ63" s="133"/>
      <c r="JVK63" s="133"/>
      <c r="JVL63" s="133"/>
      <c r="JVM63" s="133"/>
      <c r="JVN63" s="133"/>
      <c r="JVO63" s="133"/>
      <c r="JVP63" s="133"/>
      <c r="JVQ63" s="133"/>
      <c r="JVR63" s="133"/>
      <c r="JVS63" s="133"/>
      <c r="JVT63" s="133"/>
      <c r="JVU63" s="133"/>
      <c r="JVV63" s="133"/>
      <c r="JVW63" s="133"/>
      <c r="JVX63" s="133"/>
      <c r="JVY63" s="133"/>
      <c r="JVZ63" s="133"/>
      <c r="JWA63" s="133"/>
      <c r="JWB63" s="133"/>
      <c r="JWC63" s="133"/>
      <c r="JWD63" s="133"/>
      <c r="JWE63" s="133"/>
      <c r="JWF63" s="133"/>
      <c r="JWG63" s="133"/>
      <c r="JWH63" s="133"/>
      <c r="JWI63" s="133"/>
      <c r="JWJ63" s="133"/>
      <c r="JWK63" s="133"/>
      <c r="JWL63" s="133"/>
      <c r="JWM63" s="133"/>
      <c r="JWN63" s="133"/>
      <c r="JWO63" s="133"/>
      <c r="JWP63" s="133"/>
      <c r="JWQ63" s="133"/>
      <c r="JWR63" s="133"/>
      <c r="JWS63" s="133"/>
      <c r="JWT63" s="133"/>
      <c r="JWU63" s="133"/>
      <c r="JWV63" s="133"/>
      <c r="JWW63" s="133"/>
      <c r="JWX63" s="133"/>
      <c r="JWY63" s="133"/>
      <c r="JWZ63" s="133"/>
      <c r="JXA63" s="133"/>
      <c r="JXB63" s="133"/>
      <c r="JXC63" s="133"/>
      <c r="JXD63" s="133"/>
      <c r="JXE63" s="133"/>
      <c r="JXF63" s="133"/>
      <c r="JXG63" s="133"/>
      <c r="JXH63" s="133"/>
      <c r="JXI63" s="133"/>
      <c r="JXJ63" s="133"/>
      <c r="JXK63" s="133"/>
      <c r="JXL63" s="133"/>
      <c r="JXM63" s="133"/>
      <c r="JXN63" s="133"/>
      <c r="JXO63" s="133"/>
      <c r="JXP63" s="133"/>
      <c r="JXQ63" s="133"/>
      <c r="JXR63" s="133"/>
      <c r="JXS63" s="133"/>
      <c r="JXT63" s="133"/>
      <c r="JXU63" s="133"/>
      <c r="JXV63" s="133"/>
      <c r="JXW63" s="133"/>
      <c r="JXX63" s="133"/>
      <c r="JXY63" s="133"/>
      <c r="JXZ63" s="133"/>
      <c r="JYA63" s="133"/>
      <c r="JYB63" s="133"/>
      <c r="JYC63" s="133"/>
      <c r="JYD63" s="133"/>
      <c r="JYE63" s="133"/>
      <c r="JYF63" s="133"/>
      <c r="JYG63" s="133"/>
      <c r="JYH63" s="133"/>
      <c r="JYI63" s="133"/>
      <c r="JYJ63" s="133"/>
      <c r="JYK63" s="133"/>
      <c r="JYL63" s="133"/>
      <c r="JYM63" s="133"/>
      <c r="JYN63" s="133"/>
      <c r="JYO63" s="133"/>
      <c r="JYP63" s="133"/>
      <c r="JYQ63" s="133"/>
      <c r="JYR63" s="133"/>
      <c r="JYS63" s="133"/>
      <c r="JYT63" s="133"/>
      <c r="JYU63" s="133"/>
      <c r="JYV63" s="133"/>
      <c r="JYW63" s="133"/>
      <c r="JYX63" s="133"/>
      <c r="JYY63" s="133"/>
      <c r="JYZ63" s="133"/>
      <c r="JZA63" s="133"/>
      <c r="JZB63" s="133"/>
      <c r="JZC63" s="133"/>
      <c r="JZD63" s="133"/>
      <c r="JZE63" s="133"/>
      <c r="JZF63" s="133"/>
      <c r="JZG63" s="133"/>
      <c r="JZH63" s="133"/>
      <c r="JZI63" s="133"/>
      <c r="JZJ63" s="133"/>
      <c r="JZK63" s="133"/>
      <c r="JZL63" s="133"/>
      <c r="JZM63" s="133"/>
      <c r="JZN63" s="133"/>
      <c r="JZO63" s="133"/>
      <c r="JZP63" s="133"/>
      <c r="JZQ63" s="133"/>
      <c r="JZR63" s="133"/>
      <c r="JZS63" s="133"/>
      <c r="JZT63" s="133"/>
      <c r="JZU63" s="133"/>
      <c r="JZV63" s="133"/>
      <c r="JZW63" s="133"/>
      <c r="JZX63" s="133"/>
      <c r="JZY63" s="133"/>
      <c r="JZZ63" s="133"/>
      <c r="KAA63" s="133"/>
      <c r="KAB63" s="133"/>
      <c r="KAC63" s="133"/>
      <c r="KAD63" s="133"/>
      <c r="KAE63" s="133"/>
      <c r="KAF63" s="133"/>
      <c r="KAG63" s="133"/>
      <c r="KAH63" s="133"/>
      <c r="KAI63" s="133"/>
      <c r="KAJ63" s="133"/>
      <c r="KAK63" s="133"/>
      <c r="KAL63" s="133"/>
      <c r="KAM63" s="133"/>
      <c r="KAN63" s="133"/>
      <c r="KAO63" s="133"/>
      <c r="KAP63" s="133"/>
      <c r="KAQ63" s="133"/>
      <c r="KAR63" s="133"/>
      <c r="KAS63" s="133"/>
      <c r="KAT63" s="133"/>
      <c r="KAU63" s="133"/>
      <c r="KAV63" s="133"/>
      <c r="KAW63" s="133"/>
      <c r="KAX63" s="133"/>
      <c r="KAY63" s="133"/>
      <c r="KAZ63" s="133"/>
      <c r="KBA63" s="133"/>
      <c r="KBB63" s="133"/>
      <c r="KBC63" s="133"/>
      <c r="KBD63" s="133"/>
      <c r="KBE63" s="133"/>
      <c r="KBF63" s="133"/>
      <c r="KBG63" s="133"/>
      <c r="KBH63" s="133"/>
      <c r="KBI63" s="133"/>
      <c r="KBJ63" s="133"/>
      <c r="KBK63" s="133"/>
      <c r="KBL63" s="133"/>
      <c r="KBM63" s="133"/>
      <c r="KBN63" s="133"/>
      <c r="KBO63" s="133"/>
      <c r="KBP63" s="133"/>
      <c r="KBQ63" s="133"/>
      <c r="KBR63" s="133"/>
      <c r="KBS63" s="133"/>
      <c r="KBT63" s="133"/>
      <c r="KBU63" s="133"/>
      <c r="KBV63" s="133"/>
      <c r="KBW63" s="133"/>
      <c r="KBX63" s="133"/>
      <c r="KBY63" s="133"/>
      <c r="KBZ63" s="133"/>
      <c r="KCA63" s="133"/>
      <c r="KCB63" s="133"/>
      <c r="KCC63" s="133"/>
      <c r="KCD63" s="133"/>
      <c r="KCE63" s="133"/>
      <c r="KCF63" s="133"/>
      <c r="KCG63" s="133"/>
      <c r="KCH63" s="133"/>
      <c r="KCI63" s="133"/>
      <c r="KCJ63" s="133"/>
      <c r="KCK63" s="133"/>
      <c r="KCL63" s="133"/>
      <c r="KCM63" s="133"/>
      <c r="KCN63" s="133"/>
      <c r="KCO63" s="133"/>
      <c r="KCP63" s="133"/>
      <c r="KCQ63" s="133"/>
      <c r="KCR63" s="133"/>
      <c r="KCS63" s="133"/>
      <c r="KCT63" s="133"/>
      <c r="KCU63" s="133"/>
      <c r="KCV63" s="133"/>
      <c r="KCW63" s="133"/>
      <c r="KCX63" s="133"/>
      <c r="KCY63" s="133"/>
      <c r="KCZ63" s="133"/>
      <c r="KDA63" s="133"/>
      <c r="KDB63" s="133"/>
      <c r="KDC63" s="133"/>
      <c r="KDD63" s="133"/>
      <c r="KDE63" s="133"/>
      <c r="KDF63" s="133"/>
      <c r="KDG63" s="133"/>
      <c r="KDH63" s="133"/>
      <c r="KDI63" s="133"/>
      <c r="KDJ63" s="133"/>
      <c r="KDK63" s="133"/>
      <c r="KDL63" s="133"/>
      <c r="KDM63" s="133"/>
      <c r="KDN63" s="133"/>
      <c r="KDO63" s="133"/>
      <c r="KDP63" s="133"/>
      <c r="KDQ63" s="133"/>
      <c r="KDR63" s="133"/>
      <c r="KDS63" s="133"/>
      <c r="KDT63" s="133"/>
      <c r="KDU63" s="133"/>
      <c r="KDV63" s="133"/>
      <c r="KDW63" s="133"/>
      <c r="KDX63" s="133"/>
      <c r="KDY63" s="133"/>
      <c r="KDZ63" s="133"/>
      <c r="KEA63" s="133"/>
      <c r="KEB63" s="133"/>
      <c r="KEC63" s="133"/>
      <c r="KED63" s="133"/>
      <c r="KEE63" s="133"/>
      <c r="KEF63" s="133"/>
      <c r="KEG63" s="133"/>
      <c r="KEH63" s="133"/>
      <c r="KEI63" s="133"/>
      <c r="KEJ63" s="133"/>
      <c r="KEK63" s="133"/>
      <c r="KEL63" s="133"/>
      <c r="KEM63" s="133"/>
      <c r="KEN63" s="133"/>
      <c r="KEO63" s="133"/>
      <c r="KEP63" s="133"/>
      <c r="KEQ63" s="133"/>
      <c r="KER63" s="133"/>
      <c r="KES63" s="133"/>
      <c r="KET63" s="133"/>
      <c r="KEU63" s="133"/>
      <c r="KEV63" s="133"/>
      <c r="KEW63" s="133"/>
      <c r="KEX63" s="133"/>
      <c r="KEY63" s="133"/>
      <c r="KEZ63" s="133"/>
      <c r="KFA63" s="133"/>
      <c r="KFB63" s="133"/>
      <c r="KFC63" s="133"/>
      <c r="KFD63" s="133"/>
      <c r="KFE63" s="133"/>
      <c r="KFF63" s="133"/>
      <c r="KFG63" s="133"/>
      <c r="KFH63" s="133"/>
      <c r="KFI63" s="133"/>
      <c r="KFJ63" s="133"/>
      <c r="KFK63" s="133"/>
      <c r="KFL63" s="133"/>
      <c r="KFM63" s="133"/>
      <c r="KFN63" s="133"/>
      <c r="KFO63" s="133"/>
      <c r="KFP63" s="133"/>
      <c r="KFQ63" s="133"/>
      <c r="KFR63" s="133"/>
      <c r="KFS63" s="133"/>
      <c r="KFT63" s="133"/>
      <c r="KFU63" s="133"/>
      <c r="KFV63" s="133"/>
      <c r="KFW63" s="133"/>
      <c r="KFX63" s="133"/>
      <c r="KFY63" s="133"/>
      <c r="KFZ63" s="133"/>
      <c r="KGA63" s="133"/>
      <c r="KGB63" s="133"/>
      <c r="KGC63" s="133"/>
      <c r="KGD63" s="133"/>
      <c r="KGE63" s="133"/>
      <c r="KGF63" s="133"/>
      <c r="KGG63" s="133"/>
      <c r="KGH63" s="133"/>
      <c r="KGI63" s="133"/>
      <c r="KGJ63" s="133"/>
      <c r="KGK63" s="133"/>
      <c r="KGL63" s="133"/>
      <c r="KGM63" s="133"/>
      <c r="KGN63" s="133"/>
      <c r="KGO63" s="133"/>
      <c r="KGP63" s="133"/>
      <c r="KGQ63" s="133"/>
      <c r="KGR63" s="133"/>
      <c r="KGS63" s="133"/>
      <c r="KGT63" s="133"/>
      <c r="KGU63" s="133"/>
      <c r="KGV63" s="133"/>
      <c r="KGW63" s="133"/>
      <c r="KGX63" s="133"/>
      <c r="KGY63" s="133"/>
      <c r="KGZ63" s="133"/>
      <c r="KHA63" s="133"/>
      <c r="KHB63" s="133"/>
      <c r="KHC63" s="133"/>
      <c r="KHD63" s="133"/>
      <c r="KHE63" s="133"/>
      <c r="KHF63" s="133"/>
      <c r="KHG63" s="133"/>
      <c r="KHH63" s="133"/>
      <c r="KHI63" s="133"/>
      <c r="KHJ63" s="133"/>
      <c r="KHK63" s="133"/>
      <c r="KHL63" s="133"/>
      <c r="KHM63" s="133"/>
      <c r="KHN63" s="133"/>
      <c r="KHO63" s="133"/>
      <c r="KHP63" s="133"/>
      <c r="KHQ63" s="133"/>
      <c r="KHR63" s="133"/>
      <c r="KHS63" s="133"/>
      <c r="KHT63" s="133"/>
      <c r="KHU63" s="133"/>
      <c r="KHV63" s="133"/>
      <c r="KHW63" s="133"/>
      <c r="KHX63" s="133"/>
      <c r="KHY63" s="133"/>
      <c r="KHZ63" s="133"/>
      <c r="KIA63" s="133"/>
      <c r="KIB63" s="133"/>
      <c r="KIC63" s="133"/>
      <c r="KID63" s="133"/>
      <c r="KIE63" s="133"/>
      <c r="KIF63" s="133"/>
      <c r="KIG63" s="133"/>
      <c r="KIH63" s="133"/>
      <c r="KII63" s="133"/>
      <c r="KIJ63" s="133"/>
      <c r="KIK63" s="133"/>
      <c r="KIL63" s="133"/>
      <c r="KIM63" s="133"/>
      <c r="KIN63" s="133"/>
      <c r="KIO63" s="133"/>
      <c r="KIP63" s="133"/>
      <c r="KIQ63" s="133"/>
      <c r="KIR63" s="133"/>
      <c r="KIS63" s="133"/>
      <c r="KIT63" s="133"/>
      <c r="KIU63" s="133"/>
      <c r="KIV63" s="133"/>
      <c r="KIW63" s="133"/>
      <c r="KIX63" s="133"/>
      <c r="KIY63" s="133"/>
      <c r="KIZ63" s="133"/>
      <c r="KJA63" s="133"/>
      <c r="KJB63" s="133"/>
      <c r="KJC63" s="133"/>
      <c r="KJD63" s="133"/>
      <c r="KJE63" s="133"/>
      <c r="KJF63" s="133"/>
      <c r="KJG63" s="133"/>
      <c r="KJH63" s="133"/>
      <c r="KJI63" s="133"/>
      <c r="KJJ63" s="133"/>
      <c r="KJK63" s="133"/>
      <c r="KJL63" s="133"/>
      <c r="KJM63" s="133"/>
      <c r="KJN63" s="133"/>
      <c r="KJO63" s="133"/>
      <c r="KJP63" s="133"/>
      <c r="KJQ63" s="133"/>
      <c r="KJR63" s="133"/>
      <c r="KJS63" s="133"/>
      <c r="KJT63" s="133"/>
      <c r="KJU63" s="133"/>
      <c r="KJV63" s="133"/>
      <c r="KJW63" s="133"/>
      <c r="KJX63" s="133"/>
      <c r="KJY63" s="133"/>
      <c r="KJZ63" s="133"/>
      <c r="KKA63" s="133"/>
      <c r="KKB63" s="133"/>
      <c r="KKC63" s="133"/>
      <c r="KKD63" s="133"/>
      <c r="KKE63" s="133"/>
      <c r="KKF63" s="133"/>
      <c r="KKG63" s="133"/>
      <c r="KKH63" s="133"/>
      <c r="KKI63" s="133"/>
      <c r="KKJ63" s="133"/>
      <c r="KKK63" s="133"/>
      <c r="KKL63" s="133"/>
      <c r="KKM63" s="133"/>
      <c r="KKN63" s="133"/>
      <c r="KKO63" s="133"/>
      <c r="KKP63" s="133"/>
      <c r="KKQ63" s="133"/>
      <c r="KKR63" s="133"/>
      <c r="KKS63" s="133"/>
      <c r="KKT63" s="133"/>
      <c r="KKU63" s="133"/>
      <c r="KKV63" s="133"/>
      <c r="KKW63" s="133"/>
      <c r="KKX63" s="133"/>
      <c r="KKY63" s="133"/>
      <c r="KKZ63" s="133"/>
      <c r="KLA63" s="133"/>
      <c r="KLB63" s="133"/>
      <c r="KLC63" s="133"/>
      <c r="KLD63" s="133"/>
      <c r="KLE63" s="133"/>
      <c r="KLF63" s="133"/>
      <c r="KLG63" s="133"/>
      <c r="KLH63" s="133"/>
      <c r="KLI63" s="133"/>
      <c r="KLJ63" s="133"/>
      <c r="KLK63" s="133"/>
      <c r="KLL63" s="133"/>
      <c r="KLM63" s="133"/>
      <c r="KLN63" s="133"/>
      <c r="KLO63" s="133"/>
      <c r="KLP63" s="133"/>
      <c r="KLQ63" s="133"/>
      <c r="KLR63" s="133"/>
      <c r="KLS63" s="133"/>
      <c r="KLT63" s="133"/>
      <c r="KLU63" s="133"/>
      <c r="KLV63" s="133"/>
      <c r="KLW63" s="133"/>
      <c r="KLX63" s="133"/>
      <c r="KLY63" s="133"/>
      <c r="KLZ63" s="133"/>
      <c r="KMA63" s="133"/>
      <c r="KMB63" s="133"/>
      <c r="KMC63" s="133"/>
      <c r="KMD63" s="133"/>
      <c r="KME63" s="133"/>
      <c r="KMF63" s="133"/>
      <c r="KMG63" s="133"/>
      <c r="KMH63" s="133"/>
      <c r="KMI63" s="133"/>
      <c r="KMJ63" s="133"/>
      <c r="KMK63" s="133"/>
      <c r="KML63" s="133"/>
      <c r="KMM63" s="133"/>
      <c r="KMN63" s="133"/>
      <c r="KMO63" s="133"/>
      <c r="KMP63" s="133"/>
      <c r="KMQ63" s="133"/>
      <c r="KMR63" s="133"/>
      <c r="KMS63" s="133"/>
      <c r="KMT63" s="133"/>
      <c r="KMU63" s="133"/>
      <c r="KMV63" s="133"/>
      <c r="KMW63" s="133"/>
      <c r="KMX63" s="133"/>
      <c r="KMY63" s="133"/>
      <c r="KMZ63" s="133"/>
      <c r="KNA63" s="133"/>
      <c r="KNB63" s="133"/>
      <c r="KNC63" s="133"/>
      <c r="KND63" s="133"/>
      <c r="KNE63" s="133"/>
      <c r="KNF63" s="133"/>
      <c r="KNG63" s="133"/>
      <c r="KNH63" s="133"/>
      <c r="KNI63" s="133"/>
      <c r="KNJ63" s="133"/>
      <c r="KNK63" s="133"/>
      <c r="KNL63" s="133"/>
      <c r="KNM63" s="133"/>
      <c r="KNN63" s="133"/>
      <c r="KNO63" s="133"/>
      <c r="KNP63" s="133"/>
      <c r="KNQ63" s="133"/>
      <c r="KNR63" s="133"/>
      <c r="KNS63" s="133"/>
      <c r="KNT63" s="133"/>
      <c r="KNU63" s="133"/>
      <c r="KNV63" s="133"/>
      <c r="KNW63" s="133"/>
      <c r="KNX63" s="133"/>
      <c r="KNY63" s="133"/>
      <c r="KNZ63" s="133"/>
      <c r="KOA63" s="133"/>
      <c r="KOB63" s="133"/>
      <c r="KOC63" s="133"/>
      <c r="KOD63" s="133"/>
      <c r="KOE63" s="133"/>
      <c r="KOF63" s="133"/>
      <c r="KOG63" s="133"/>
      <c r="KOH63" s="133"/>
      <c r="KOI63" s="133"/>
      <c r="KOJ63" s="133"/>
      <c r="KOK63" s="133"/>
      <c r="KOL63" s="133"/>
      <c r="KOM63" s="133"/>
      <c r="KON63" s="133"/>
      <c r="KOO63" s="133"/>
      <c r="KOP63" s="133"/>
      <c r="KOQ63" s="133"/>
      <c r="KOR63" s="133"/>
      <c r="KOS63" s="133"/>
      <c r="KOT63" s="133"/>
      <c r="KOU63" s="133"/>
      <c r="KOV63" s="133"/>
      <c r="KOW63" s="133"/>
      <c r="KOX63" s="133"/>
      <c r="KOY63" s="133"/>
      <c r="KOZ63" s="133"/>
      <c r="KPA63" s="133"/>
      <c r="KPB63" s="133"/>
      <c r="KPC63" s="133"/>
      <c r="KPD63" s="133"/>
      <c r="KPE63" s="133"/>
      <c r="KPF63" s="133"/>
      <c r="KPG63" s="133"/>
      <c r="KPH63" s="133"/>
      <c r="KPI63" s="133"/>
      <c r="KPJ63" s="133"/>
      <c r="KPK63" s="133"/>
      <c r="KPL63" s="133"/>
      <c r="KPM63" s="133"/>
      <c r="KPN63" s="133"/>
      <c r="KPO63" s="133"/>
      <c r="KPP63" s="133"/>
      <c r="KPQ63" s="133"/>
      <c r="KPR63" s="133"/>
      <c r="KPS63" s="133"/>
      <c r="KPT63" s="133"/>
      <c r="KPU63" s="133"/>
      <c r="KPV63" s="133"/>
      <c r="KPW63" s="133"/>
      <c r="KPX63" s="133"/>
      <c r="KPY63" s="133"/>
      <c r="KPZ63" s="133"/>
      <c r="KQA63" s="133"/>
      <c r="KQB63" s="133"/>
      <c r="KQC63" s="133"/>
      <c r="KQD63" s="133"/>
      <c r="KQE63" s="133"/>
      <c r="KQF63" s="133"/>
      <c r="KQG63" s="133"/>
      <c r="KQH63" s="133"/>
      <c r="KQI63" s="133"/>
      <c r="KQJ63" s="133"/>
      <c r="KQK63" s="133"/>
      <c r="KQL63" s="133"/>
      <c r="KQM63" s="133"/>
      <c r="KQN63" s="133"/>
      <c r="KQO63" s="133"/>
      <c r="KQP63" s="133"/>
      <c r="KQQ63" s="133"/>
      <c r="KQR63" s="133"/>
      <c r="KQS63" s="133"/>
      <c r="KQT63" s="133"/>
      <c r="KQU63" s="133"/>
      <c r="KQV63" s="133"/>
      <c r="KQW63" s="133"/>
      <c r="KQX63" s="133"/>
      <c r="KQY63" s="133"/>
      <c r="KQZ63" s="133"/>
      <c r="KRA63" s="133"/>
      <c r="KRB63" s="133"/>
      <c r="KRC63" s="133"/>
      <c r="KRD63" s="133"/>
      <c r="KRE63" s="133"/>
      <c r="KRF63" s="133"/>
      <c r="KRG63" s="133"/>
      <c r="KRH63" s="133"/>
      <c r="KRI63" s="133"/>
      <c r="KRJ63" s="133"/>
      <c r="KRK63" s="133"/>
      <c r="KRL63" s="133"/>
      <c r="KRM63" s="133"/>
      <c r="KRN63" s="133"/>
      <c r="KRO63" s="133"/>
      <c r="KRP63" s="133"/>
      <c r="KRQ63" s="133"/>
      <c r="KRR63" s="133"/>
      <c r="KRS63" s="133"/>
      <c r="KRT63" s="133"/>
      <c r="KRU63" s="133"/>
      <c r="KRV63" s="133"/>
      <c r="KRW63" s="133"/>
      <c r="KRX63" s="133"/>
      <c r="KRY63" s="133"/>
      <c r="KRZ63" s="133"/>
      <c r="KSA63" s="133"/>
      <c r="KSB63" s="133"/>
      <c r="KSC63" s="133"/>
      <c r="KSD63" s="133"/>
      <c r="KSE63" s="133"/>
      <c r="KSF63" s="133"/>
      <c r="KSG63" s="133"/>
      <c r="KSH63" s="133"/>
      <c r="KSI63" s="133"/>
      <c r="KSJ63" s="133"/>
      <c r="KSK63" s="133"/>
      <c r="KSL63" s="133"/>
      <c r="KSM63" s="133"/>
      <c r="KSN63" s="133"/>
      <c r="KSO63" s="133"/>
      <c r="KSP63" s="133"/>
      <c r="KSQ63" s="133"/>
      <c r="KSR63" s="133"/>
      <c r="KSS63" s="133"/>
      <c r="KST63" s="133"/>
      <c r="KSU63" s="133"/>
      <c r="KSV63" s="133"/>
      <c r="KSW63" s="133"/>
      <c r="KSX63" s="133"/>
      <c r="KSY63" s="133"/>
      <c r="KSZ63" s="133"/>
      <c r="KTA63" s="133"/>
      <c r="KTB63" s="133"/>
      <c r="KTC63" s="133"/>
      <c r="KTD63" s="133"/>
      <c r="KTE63" s="133"/>
      <c r="KTF63" s="133"/>
      <c r="KTG63" s="133"/>
      <c r="KTH63" s="133"/>
      <c r="KTI63" s="133"/>
      <c r="KTJ63" s="133"/>
      <c r="KTK63" s="133"/>
      <c r="KTL63" s="133"/>
      <c r="KTM63" s="133"/>
      <c r="KTN63" s="133"/>
      <c r="KTO63" s="133"/>
      <c r="KTP63" s="133"/>
      <c r="KTQ63" s="133"/>
      <c r="KTR63" s="133"/>
      <c r="KTS63" s="133"/>
      <c r="KTT63" s="133"/>
      <c r="KTU63" s="133"/>
      <c r="KTV63" s="133"/>
      <c r="KTW63" s="133"/>
      <c r="KTX63" s="133"/>
      <c r="KTY63" s="133"/>
      <c r="KTZ63" s="133"/>
      <c r="KUA63" s="133"/>
      <c r="KUB63" s="133"/>
      <c r="KUC63" s="133"/>
      <c r="KUD63" s="133"/>
      <c r="KUE63" s="133"/>
      <c r="KUF63" s="133"/>
      <c r="KUG63" s="133"/>
      <c r="KUH63" s="133"/>
      <c r="KUI63" s="133"/>
      <c r="KUJ63" s="133"/>
      <c r="KUK63" s="133"/>
      <c r="KUL63" s="133"/>
      <c r="KUM63" s="133"/>
      <c r="KUN63" s="133"/>
      <c r="KUO63" s="133"/>
      <c r="KUP63" s="133"/>
      <c r="KUQ63" s="133"/>
      <c r="KUR63" s="133"/>
      <c r="KUS63" s="133"/>
      <c r="KUT63" s="133"/>
      <c r="KUU63" s="133"/>
      <c r="KUV63" s="133"/>
      <c r="KUW63" s="133"/>
      <c r="KUX63" s="133"/>
      <c r="KUY63" s="133"/>
      <c r="KUZ63" s="133"/>
      <c r="KVA63" s="133"/>
      <c r="KVB63" s="133"/>
      <c r="KVC63" s="133"/>
      <c r="KVD63" s="133"/>
      <c r="KVE63" s="133"/>
      <c r="KVF63" s="133"/>
      <c r="KVG63" s="133"/>
      <c r="KVH63" s="133"/>
      <c r="KVI63" s="133"/>
      <c r="KVJ63" s="133"/>
      <c r="KVK63" s="133"/>
      <c r="KVL63" s="133"/>
      <c r="KVM63" s="133"/>
      <c r="KVN63" s="133"/>
      <c r="KVO63" s="133"/>
      <c r="KVP63" s="133"/>
      <c r="KVQ63" s="133"/>
      <c r="KVR63" s="133"/>
      <c r="KVS63" s="133"/>
      <c r="KVT63" s="133"/>
      <c r="KVU63" s="133"/>
      <c r="KVV63" s="133"/>
      <c r="KVW63" s="133"/>
      <c r="KVX63" s="133"/>
      <c r="KVY63" s="133"/>
      <c r="KVZ63" s="133"/>
      <c r="KWA63" s="133"/>
      <c r="KWB63" s="133"/>
      <c r="KWC63" s="133"/>
      <c r="KWD63" s="133"/>
      <c r="KWE63" s="133"/>
      <c r="KWF63" s="133"/>
      <c r="KWG63" s="133"/>
      <c r="KWH63" s="133"/>
      <c r="KWI63" s="133"/>
      <c r="KWJ63" s="133"/>
      <c r="KWK63" s="133"/>
      <c r="KWL63" s="133"/>
      <c r="KWM63" s="133"/>
      <c r="KWN63" s="133"/>
      <c r="KWO63" s="133"/>
      <c r="KWP63" s="133"/>
      <c r="KWQ63" s="133"/>
      <c r="KWR63" s="133"/>
      <c r="KWS63" s="133"/>
      <c r="KWT63" s="133"/>
      <c r="KWU63" s="133"/>
      <c r="KWV63" s="133"/>
      <c r="KWW63" s="133"/>
      <c r="KWX63" s="133"/>
      <c r="KWY63" s="133"/>
      <c r="KWZ63" s="133"/>
      <c r="KXA63" s="133"/>
      <c r="KXB63" s="133"/>
      <c r="KXC63" s="133"/>
      <c r="KXD63" s="133"/>
      <c r="KXE63" s="133"/>
      <c r="KXF63" s="133"/>
      <c r="KXG63" s="133"/>
      <c r="KXH63" s="133"/>
      <c r="KXI63" s="133"/>
      <c r="KXJ63" s="133"/>
      <c r="KXK63" s="133"/>
      <c r="KXL63" s="133"/>
      <c r="KXM63" s="133"/>
      <c r="KXN63" s="133"/>
      <c r="KXO63" s="133"/>
      <c r="KXP63" s="133"/>
      <c r="KXQ63" s="133"/>
      <c r="KXR63" s="133"/>
      <c r="KXS63" s="133"/>
      <c r="KXT63" s="133"/>
      <c r="KXU63" s="133"/>
      <c r="KXV63" s="133"/>
      <c r="KXW63" s="133"/>
      <c r="KXX63" s="133"/>
      <c r="KXY63" s="133"/>
      <c r="KXZ63" s="133"/>
      <c r="KYA63" s="133"/>
      <c r="KYB63" s="133"/>
      <c r="KYC63" s="133"/>
      <c r="KYD63" s="133"/>
      <c r="KYE63" s="133"/>
      <c r="KYF63" s="133"/>
      <c r="KYG63" s="133"/>
      <c r="KYH63" s="133"/>
      <c r="KYI63" s="133"/>
      <c r="KYJ63" s="133"/>
      <c r="KYK63" s="133"/>
      <c r="KYL63" s="133"/>
      <c r="KYM63" s="133"/>
      <c r="KYN63" s="133"/>
      <c r="KYO63" s="133"/>
      <c r="KYP63" s="133"/>
      <c r="KYQ63" s="133"/>
      <c r="KYR63" s="133"/>
      <c r="KYS63" s="133"/>
      <c r="KYT63" s="133"/>
      <c r="KYU63" s="133"/>
      <c r="KYV63" s="133"/>
      <c r="KYW63" s="133"/>
      <c r="KYX63" s="133"/>
      <c r="KYY63" s="133"/>
      <c r="KYZ63" s="133"/>
      <c r="KZA63" s="133"/>
      <c r="KZB63" s="133"/>
      <c r="KZC63" s="133"/>
      <c r="KZD63" s="133"/>
      <c r="KZE63" s="133"/>
      <c r="KZF63" s="133"/>
      <c r="KZG63" s="133"/>
      <c r="KZH63" s="133"/>
      <c r="KZI63" s="133"/>
      <c r="KZJ63" s="133"/>
      <c r="KZK63" s="133"/>
      <c r="KZL63" s="133"/>
      <c r="KZM63" s="133"/>
      <c r="KZN63" s="133"/>
      <c r="KZO63" s="133"/>
      <c r="KZP63" s="133"/>
      <c r="KZQ63" s="133"/>
      <c r="KZR63" s="133"/>
      <c r="KZS63" s="133"/>
      <c r="KZT63" s="133"/>
      <c r="KZU63" s="133"/>
      <c r="KZV63" s="133"/>
      <c r="KZW63" s="133"/>
      <c r="KZX63" s="133"/>
      <c r="KZY63" s="133"/>
      <c r="KZZ63" s="133"/>
      <c r="LAA63" s="133"/>
      <c r="LAB63" s="133"/>
      <c r="LAC63" s="133"/>
      <c r="LAD63" s="133"/>
      <c r="LAE63" s="133"/>
      <c r="LAF63" s="133"/>
      <c r="LAG63" s="133"/>
      <c r="LAH63" s="133"/>
      <c r="LAI63" s="133"/>
      <c r="LAJ63" s="133"/>
      <c r="LAK63" s="133"/>
      <c r="LAL63" s="133"/>
      <c r="LAM63" s="133"/>
      <c r="LAN63" s="133"/>
      <c r="LAO63" s="133"/>
      <c r="LAP63" s="133"/>
      <c r="LAQ63" s="133"/>
      <c r="LAR63" s="133"/>
      <c r="LAS63" s="133"/>
      <c r="LAT63" s="133"/>
      <c r="LAU63" s="133"/>
      <c r="LAV63" s="133"/>
      <c r="LAW63" s="133"/>
      <c r="LAX63" s="133"/>
      <c r="LAY63" s="133"/>
      <c r="LAZ63" s="133"/>
      <c r="LBA63" s="133"/>
      <c r="LBB63" s="133"/>
      <c r="LBC63" s="133"/>
      <c r="LBD63" s="133"/>
      <c r="LBE63" s="133"/>
      <c r="LBF63" s="133"/>
      <c r="LBG63" s="133"/>
      <c r="LBH63" s="133"/>
      <c r="LBI63" s="133"/>
      <c r="LBJ63" s="133"/>
      <c r="LBK63" s="133"/>
      <c r="LBL63" s="133"/>
      <c r="LBM63" s="133"/>
      <c r="LBN63" s="133"/>
      <c r="LBO63" s="133"/>
      <c r="LBP63" s="133"/>
      <c r="LBQ63" s="133"/>
      <c r="LBR63" s="133"/>
      <c r="LBS63" s="133"/>
      <c r="LBT63" s="133"/>
      <c r="LBU63" s="133"/>
      <c r="LBV63" s="133"/>
      <c r="LBW63" s="133"/>
      <c r="LBX63" s="133"/>
      <c r="LBY63" s="133"/>
      <c r="LBZ63" s="133"/>
      <c r="LCA63" s="133"/>
      <c r="LCB63" s="133"/>
      <c r="LCC63" s="133"/>
      <c r="LCD63" s="133"/>
      <c r="LCE63" s="133"/>
      <c r="LCF63" s="133"/>
      <c r="LCG63" s="133"/>
      <c r="LCH63" s="133"/>
      <c r="LCI63" s="133"/>
      <c r="LCJ63" s="133"/>
      <c r="LCK63" s="133"/>
      <c r="LCL63" s="133"/>
      <c r="LCM63" s="133"/>
      <c r="LCN63" s="133"/>
      <c r="LCO63" s="133"/>
      <c r="LCP63" s="133"/>
      <c r="LCQ63" s="133"/>
      <c r="LCR63" s="133"/>
      <c r="LCS63" s="133"/>
      <c r="LCT63" s="133"/>
      <c r="LCU63" s="133"/>
      <c r="LCV63" s="133"/>
      <c r="LCW63" s="133"/>
      <c r="LCX63" s="133"/>
      <c r="LCY63" s="133"/>
      <c r="LCZ63" s="133"/>
      <c r="LDA63" s="133"/>
      <c r="LDB63" s="133"/>
      <c r="LDC63" s="133"/>
      <c r="LDD63" s="133"/>
      <c r="LDE63" s="133"/>
      <c r="LDF63" s="133"/>
      <c r="LDG63" s="133"/>
      <c r="LDH63" s="133"/>
      <c r="LDI63" s="133"/>
      <c r="LDJ63" s="133"/>
      <c r="LDK63" s="133"/>
      <c r="LDL63" s="133"/>
      <c r="LDM63" s="133"/>
      <c r="LDN63" s="133"/>
      <c r="LDO63" s="133"/>
      <c r="LDP63" s="133"/>
      <c r="LDQ63" s="133"/>
      <c r="LDR63" s="133"/>
      <c r="LDS63" s="133"/>
      <c r="LDT63" s="133"/>
      <c r="LDU63" s="133"/>
      <c r="LDV63" s="133"/>
      <c r="LDW63" s="133"/>
      <c r="LDX63" s="133"/>
      <c r="LDY63" s="133"/>
      <c r="LDZ63" s="133"/>
      <c r="LEA63" s="133"/>
      <c r="LEB63" s="133"/>
      <c r="LEC63" s="133"/>
      <c r="LED63" s="133"/>
      <c r="LEE63" s="133"/>
      <c r="LEF63" s="133"/>
      <c r="LEG63" s="133"/>
      <c r="LEH63" s="133"/>
      <c r="LEI63" s="133"/>
      <c r="LEJ63" s="133"/>
      <c r="LEK63" s="133"/>
      <c r="LEL63" s="133"/>
      <c r="LEM63" s="133"/>
      <c r="LEN63" s="133"/>
      <c r="LEO63" s="133"/>
      <c r="LEP63" s="133"/>
      <c r="LEQ63" s="133"/>
      <c r="LER63" s="133"/>
      <c r="LES63" s="133"/>
      <c r="LET63" s="133"/>
      <c r="LEU63" s="133"/>
      <c r="LEV63" s="133"/>
      <c r="LEW63" s="133"/>
      <c r="LEX63" s="133"/>
      <c r="LEY63" s="133"/>
      <c r="LEZ63" s="133"/>
      <c r="LFA63" s="133"/>
      <c r="LFB63" s="133"/>
      <c r="LFC63" s="133"/>
      <c r="LFD63" s="133"/>
      <c r="LFE63" s="133"/>
      <c r="LFF63" s="133"/>
      <c r="LFG63" s="133"/>
      <c r="LFH63" s="133"/>
      <c r="LFI63" s="133"/>
      <c r="LFJ63" s="133"/>
      <c r="LFK63" s="133"/>
      <c r="LFL63" s="133"/>
      <c r="LFM63" s="133"/>
      <c r="LFN63" s="133"/>
      <c r="LFO63" s="133"/>
      <c r="LFP63" s="133"/>
      <c r="LFQ63" s="133"/>
      <c r="LFR63" s="133"/>
      <c r="LFS63" s="133"/>
      <c r="LFT63" s="133"/>
      <c r="LFU63" s="133"/>
      <c r="LFV63" s="133"/>
      <c r="LFW63" s="133"/>
      <c r="LFX63" s="133"/>
      <c r="LFY63" s="133"/>
      <c r="LFZ63" s="133"/>
      <c r="LGA63" s="133"/>
      <c r="LGB63" s="133"/>
      <c r="LGC63" s="133"/>
      <c r="LGD63" s="133"/>
      <c r="LGE63" s="133"/>
      <c r="LGF63" s="133"/>
      <c r="LGG63" s="133"/>
      <c r="LGH63" s="133"/>
      <c r="LGI63" s="133"/>
      <c r="LGJ63" s="133"/>
      <c r="LGK63" s="133"/>
      <c r="LGL63" s="133"/>
      <c r="LGM63" s="133"/>
      <c r="LGN63" s="133"/>
      <c r="LGO63" s="133"/>
      <c r="LGP63" s="133"/>
      <c r="LGQ63" s="133"/>
      <c r="LGR63" s="133"/>
      <c r="LGS63" s="133"/>
      <c r="LGT63" s="133"/>
      <c r="LGU63" s="133"/>
      <c r="LGV63" s="133"/>
      <c r="LGW63" s="133"/>
      <c r="LGX63" s="133"/>
      <c r="LGY63" s="133"/>
      <c r="LGZ63" s="133"/>
      <c r="LHA63" s="133"/>
      <c r="LHB63" s="133"/>
      <c r="LHC63" s="133"/>
      <c r="LHD63" s="133"/>
      <c r="LHE63" s="133"/>
      <c r="LHF63" s="133"/>
      <c r="LHG63" s="133"/>
      <c r="LHH63" s="133"/>
      <c r="LHI63" s="133"/>
      <c r="LHJ63" s="133"/>
      <c r="LHK63" s="133"/>
      <c r="LHL63" s="133"/>
      <c r="LHM63" s="133"/>
      <c r="LHN63" s="133"/>
      <c r="LHO63" s="133"/>
      <c r="LHP63" s="133"/>
      <c r="LHQ63" s="133"/>
      <c r="LHR63" s="133"/>
      <c r="LHS63" s="133"/>
      <c r="LHT63" s="133"/>
      <c r="LHU63" s="133"/>
      <c r="LHV63" s="133"/>
      <c r="LHW63" s="133"/>
      <c r="LHX63" s="133"/>
      <c r="LHY63" s="133"/>
      <c r="LHZ63" s="133"/>
      <c r="LIA63" s="133"/>
      <c r="LIB63" s="133"/>
      <c r="LIC63" s="133"/>
      <c r="LID63" s="133"/>
      <c r="LIE63" s="133"/>
      <c r="LIF63" s="133"/>
      <c r="LIG63" s="133"/>
      <c r="LIH63" s="133"/>
      <c r="LII63" s="133"/>
      <c r="LIJ63" s="133"/>
      <c r="LIK63" s="133"/>
      <c r="LIL63" s="133"/>
      <c r="LIM63" s="133"/>
      <c r="LIN63" s="133"/>
      <c r="LIO63" s="133"/>
      <c r="LIP63" s="133"/>
      <c r="LIQ63" s="133"/>
      <c r="LIR63" s="133"/>
      <c r="LIS63" s="133"/>
      <c r="LIT63" s="133"/>
      <c r="LIU63" s="133"/>
      <c r="LIV63" s="133"/>
      <c r="LIW63" s="133"/>
      <c r="LIX63" s="133"/>
      <c r="LIY63" s="133"/>
      <c r="LIZ63" s="133"/>
      <c r="LJA63" s="133"/>
      <c r="LJB63" s="133"/>
      <c r="LJC63" s="133"/>
      <c r="LJD63" s="133"/>
      <c r="LJE63" s="133"/>
      <c r="LJF63" s="133"/>
      <c r="LJG63" s="133"/>
      <c r="LJH63" s="133"/>
      <c r="LJI63" s="133"/>
      <c r="LJJ63" s="133"/>
      <c r="LJK63" s="133"/>
      <c r="LJL63" s="133"/>
      <c r="LJM63" s="133"/>
      <c r="LJN63" s="133"/>
      <c r="LJO63" s="133"/>
      <c r="LJP63" s="133"/>
      <c r="LJQ63" s="133"/>
      <c r="LJR63" s="133"/>
      <c r="LJS63" s="133"/>
      <c r="LJT63" s="133"/>
      <c r="LJU63" s="133"/>
      <c r="LJV63" s="133"/>
      <c r="LJW63" s="133"/>
      <c r="LJX63" s="133"/>
      <c r="LJY63" s="133"/>
      <c r="LJZ63" s="133"/>
      <c r="LKA63" s="133"/>
      <c r="LKB63" s="133"/>
      <c r="LKC63" s="133"/>
      <c r="LKD63" s="133"/>
      <c r="LKE63" s="133"/>
      <c r="LKF63" s="133"/>
      <c r="LKG63" s="133"/>
      <c r="LKH63" s="133"/>
      <c r="LKI63" s="133"/>
      <c r="LKJ63" s="133"/>
      <c r="LKK63" s="133"/>
      <c r="LKL63" s="133"/>
      <c r="LKM63" s="133"/>
      <c r="LKN63" s="133"/>
      <c r="LKO63" s="133"/>
      <c r="LKP63" s="133"/>
      <c r="LKQ63" s="133"/>
      <c r="LKR63" s="133"/>
      <c r="LKS63" s="133"/>
      <c r="LKT63" s="133"/>
      <c r="LKU63" s="133"/>
      <c r="LKV63" s="133"/>
      <c r="LKW63" s="133"/>
      <c r="LKX63" s="133"/>
      <c r="LKY63" s="133"/>
      <c r="LKZ63" s="133"/>
      <c r="LLA63" s="133"/>
      <c r="LLB63" s="133"/>
      <c r="LLC63" s="133"/>
      <c r="LLD63" s="133"/>
      <c r="LLE63" s="133"/>
      <c r="LLF63" s="133"/>
      <c r="LLG63" s="133"/>
      <c r="LLH63" s="133"/>
      <c r="LLI63" s="133"/>
      <c r="LLJ63" s="133"/>
      <c r="LLK63" s="133"/>
      <c r="LLL63" s="133"/>
      <c r="LLM63" s="133"/>
      <c r="LLN63" s="133"/>
      <c r="LLO63" s="133"/>
      <c r="LLP63" s="133"/>
      <c r="LLQ63" s="133"/>
      <c r="LLR63" s="133"/>
      <c r="LLS63" s="133"/>
      <c r="LLT63" s="133"/>
      <c r="LLU63" s="133"/>
      <c r="LLV63" s="133"/>
      <c r="LLW63" s="133"/>
      <c r="LLX63" s="133"/>
      <c r="LLY63" s="133"/>
      <c r="LLZ63" s="133"/>
      <c r="LMA63" s="133"/>
      <c r="LMB63" s="133"/>
      <c r="LMC63" s="133"/>
      <c r="LMD63" s="133"/>
      <c r="LME63" s="133"/>
      <c r="LMF63" s="133"/>
      <c r="LMG63" s="133"/>
      <c r="LMH63" s="133"/>
      <c r="LMI63" s="133"/>
      <c r="LMJ63" s="133"/>
      <c r="LMK63" s="133"/>
      <c r="LML63" s="133"/>
      <c r="LMM63" s="133"/>
      <c r="LMN63" s="133"/>
      <c r="LMO63" s="133"/>
      <c r="LMP63" s="133"/>
      <c r="LMQ63" s="133"/>
      <c r="LMR63" s="133"/>
      <c r="LMS63" s="133"/>
      <c r="LMT63" s="133"/>
      <c r="LMU63" s="133"/>
      <c r="LMV63" s="133"/>
      <c r="LMW63" s="133"/>
      <c r="LMX63" s="133"/>
      <c r="LMY63" s="133"/>
      <c r="LMZ63" s="133"/>
      <c r="LNA63" s="133"/>
      <c r="LNB63" s="133"/>
      <c r="LNC63" s="133"/>
      <c r="LND63" s="133"/>
      <c r="LNE63" s="133"/>
      <c r="LNF63" s="133"/>
      <c r="LNG63" s="133"/>
      <c r="LNH63" s="133"/>
      <c r="LNI63" s="133"/>
      <c r="LNJ63" s="133"/>
      <c r="LNK63" s="133"/>
      <c r="LNL63" s="133"/>
      <c r="LNM63" s="133"/>
      <c r="LNN63" s="133"/>
      <c r="LNO63" s="133"/>
      <c r="LNP63" s="133"/>
      <c r="LNQ63" s="133"/>
      <c r="LNR63" s="133"/>
      <c r="LNS63" s="133"/>
      <c r="LNT63" s="133"/>
      <c r="LNU63" s="133"/>
      <c r="LNV63" s="133"/>
      <c r="LNW63" s="133"/>
      <c r="LNX63" s="133"/>
      <c r="LNY63" s="133"/>
      <c r="LNZ63" s="133"/>
      <c r="LOA63" s="133"/>
      <c r="LOB63" s="133"/>
      <c r="LOC63" s="133"/>
      <c r="LOD63" s="133"/>
      <c r="LOE63" s="133"/>
      <c r="LOF63" s="133"/>
      <c r="LOG63" s="133"/>
      <c r="LOH63" s="133"/>
      <c r="LOI63" s="133"/>
      <c r="LOJ63" s="133"/>
      <c r="LOK63" s="133"/>
      <c r="LOL63" s="133"/>
      <c r="LOM63" s="133"/>
      <c r="LON63" s="133"/>
      <c r="LOO63" s="133"/>
      <c r="LOP63" s="133"/>
      <c r="LOQ63" s="133"/>
      <c r="LOR63" s="133"/>
      <c r="LOS63" s="133"/>
      <c r="LOT63" s="133"/>
      <c r="LOU63" s="133"/>
      <c r="LOV63" s="133"/>
      <c r="LOW63" s="133"/>
      <c r="LOX63" s="133"/>
      <c r="LOY63" s="133"/>
      <c r="LOZ63" s="133"/>
      <c r="LPA63" s="133"/>
      <c r="LPB63" s="133"/>
      <c r="LPC63" s="133"/>
      <c r="LPD63" s="133"/>
      <c r="LPE63" s="133"/>
      <c r="LPF63" s="133"/>
      <c r="LPG63" s="133"/>
      <c r="LPH63" s="133"/>
      <c r="LPI63" s="133"/>
      <c r="LPJ63" s="133"/>
      <c r="LPK63" s="133"/>
      <c r="LPL63" s="133"/>
      <c r="LPM63" s="133"/>
      <c r="LPN63" s="133"/>
      <c r="LPO63" s="133"/>
      <c r="LPP63" s="133"/>
      <c r="LPQ63" s="133"/>
      <c r="LPR63" s="133"/>
      <c r="LPS63" s="133"/>
      <c r="LPT63" s="133"/>
      <c r="LPU63" s="133"/>
      <c r="LPV63" s="133"/>
      <c r="LPW63" s="133"/>
      <c r="LPX63" s="133"/>
      <c r="LPY63" s="133"/>
      <c r="LPZ63" s="133"/>
      <c r="LQA63" s="133"/>
      <c r="LQB63" s="133"/>
      <c r="LQC63" s="133"/>
      <c r="LQD63" s="133"/>
      <c r="LQE63" s="133"/>
      <c r="LQF63" s="133"/>
      <c r="LQG63" s="133"/>
      <c r="LQH63" s="133"/>
      <c r="LQI63" s="133"/>
      <c r="LQJ63" s="133"/>
      <c r="LQK63" s="133"/>
      <c r="LQL63" s="133"/>
      <c r="LQM63" s="133"/>
      <c r="LQN63" s="133"/>
      <c r="LQO63" s="133"/>
      <c r="LQP63" s="133"/>
      <c r="LQQ63" s="133"/>
      <c r="LQR63" s="133"/>
      <c r="LQS63" s="133"/>
      <c r="LQT63" s="133"/>
      <c r="LQU63" s="133"/>
      <c r="LQV63" s="133"/>
      <c r="LQW63" s="133"/>
      <c r="LQX63" s="133"/>
      <c r="LQY63" s="133"/>
      <c r="LQZ63" s="133"/>
      <c r="LRA63" s="133"/>
      <c r="LRB63" s="133"/>
      <c r="LRC63" s="133"/>
      <c r="LRD63" s="133"/>
      <c r="LRE63" s="133"/>
      <c r="LRF63" s="133"/>
      <c r="LRG63" s="133"/>
      <c r="LRH63" s="133"/>
      <c r="LRI63" s="133"/>
      <c r="LRJ63" s="133"/>
      <c r="LRK63" s="133"/>
      <c r="LRL63" s="133"/>
      <c r="LRM63" s="133"/>
      <c r="LRN63" s="133"/>
      <c r="LRO63" s="133"/>
      <c r="LRP63" s="133"/>
      <c r="LRQ63" s="133"/>
      <c r="LRR63" s="133"/>
      <c r="LRS63" s="133"/>
      <c r="LRT63" s="133"/>
      <c r="LRU63" s="133"/>
      <c r="LRV63" s="133"/>
      <c r="LRW63" s="133"/>
      <c r="LRX63" s="133"/>
      <c r="LRY63" s="133"/>
      <c r="LRZ63" s="133"/>
      <c r="LSA63" s="133"/>
      <c r="LSB63" s="133"/>
      <c r="LSC63" s="133"/>
      <c r="LSD63" s="133"/>
      <c r="LSE63" s="133"/>
      <c r="LSF63" s="133"/>
      <c r="LSG63" s="133"/>
      <c r="LSH63" s="133"/>
      <c r="LSI63" s="133"/>
      <c r="LSJ63" s="133"/>
      <c r="LSK63" s="133"/>
      <c r="LSL63" s="133"/>
      <c r="LSM63" s="133"/>
      <c r="LSN63" s="133"/>
      <c r="LSO63" s="133"/>
      <c r="LSP63" s="133"/>
      <c r="LSQ63" s="133"/>
      <c r="LSR63" s="133"/>
      <c r="LSS63" s="133"/>
      <c r="LST63" s="133"/>
      <c r="LSU63" s="133"/>
      <c r="LSV63" s="133"/>
      <c r="LSW63" s="133"/>
      <c r="LSX63" s="133"/>
      <c r="LSY63" s="133"/>
      <c r="LSZ63" s="133"/>
      <c r="LTA63" s="133"/>
      <c r="LTB63" s="133"/>
      <c r="LTC63" s="133"/>
      <c r="LTD63" s="133"/>
      <c r="LTE63" s="133"/>
      <c r="LTF63" s="133"/>
      <c r="LTG63" s="133"/>
      <c r="LTH63" s="133"/>
      <c r="LTI63" s="133"/>
      <c r="LTJ63" s="133"/>
      <c r="LTK63" s="133"/>
      <c r="LTL63" s="133"/>
      <c r="LTM63" s="133"/>
      <c r="LTN63" s="133"/>
      <c r="LTO63" s="133"/>
      <c r="LTP63" s="133"/>
      <c r="LTQ63" s="133"/>
      <c r="LTR63" s="133"/>
      <c r="LTS63" s="133"/>
      <c r="LTT63" s="133"/>
      <c r="LTU63" s="133"/>
      <c r="LTV63" s="133"/>
      <c r="LTW63" s="133"/>
      <c r="LTX63" s="133"/>
      <c r="LTY63" s="133"/>
      <c r="LTZ63" s="133"/>
      <c r="LUA63" s="133"/>
      <c r="LUB63" s="133"/>
      <c r="LUC63" s="133"/>
      <c r="LUD63" s="133"/>
      <c r="LUE63" s="133"/>
      <c r="LUF63" s="133"/>
      <c r="LUG63" s="133"/>
      <c r="LUH63" s="133"/>
      <c r="LUI63" s="133"/>
      <c r="LUJ63" s="133"/>
      <c r="LUK63" s="133"/>
      <c r="LUL63" s="133"/>
      <c r="LUM63" s="133"/>
      <c r="LUN63" s="133"/>
      <c r="LUO63" s="133"/>
      <c r="LUP63" s="133"/>
      <c r="LUQ63" s="133"/>
      <c r="LUR63" s="133"/>
      <c r="LUS63" s="133"/>
      <c r="LUT63" s="133"/>
      <c r="LUU63" s="133"/>
      <c r="LUV63" s="133"/>
      <c r="LUW63" s="133"/>
      <c r="LUX63" s="133"/>
      <c r="LUY63" s="133"/>
      <c r="LUZ63" s="133"/>
      <c r="LVA63" s="133"/>
      <c r="LVB63" s="133"/>
      <c r="LVC63" s="133"/>
      <c r="LVD63" s="133"/>
      <c r="LVE63" s="133"/>
      <c r="LVF63" s="133"/>
      <c r="LVG63" s="133"/>
      <c r="LVH63" s="133"/>
      <c r="LVI63" s="133"/>
      <c r="LVJ63" s="133"/>
      <c r="LVK63" s="133"/>
      <c r="LVL63" s="133"/>
      <c r="LVM63" s="133"/>
      <c r="LVN63" s="133"/>
      <c r="LVO63" s="133"/>
      <c r="LVP63" s="133"/>
      <c r="LVQ63" s="133"/>
      <c r="LVR63" s="133"/>
      <c r="LVS63" s="133"/>
      <c r="LVT63" s="133"/>
      <c r="LVU63" s="133"/>
      <c r="LVV63" s="133"/>
      <c r="LVW63" s="133"/>
      <c r="LVX63" s="133"/>
      <c r="LVY63" s="133"/>
      <c r="LVZ63" s="133"/>
      <c r="LWA63" s="133"/>
      <c r="LWB63" s="133"/>
      <c r="LWC63" s="133"/>
      <c r="LWD63" s="133"/>
      <c r="LWE63" s="133"/>
      <c r="LWF63" s="133"/>
      <c r="LWG63" s="133"/>
      <c r="LWH63" s="133"/>
      <c r="LWI63" s="133"/>
      <c r="LWJ63" s="133"/>
      <c r="LWK63" s="133"/>
      <c r="LWL63" s="133"/>
      <c r="LWM63" s="133"/>
      <c r="LWN63" s="133"/>
      <c r="LWO63" s="133"/>
      <c r="LWP63" s="133"/>
      <c r="LWQ63" s="133"/>
      <c r="LWR63" s="133"/>
      <c r="LWS63" s="133"/>
      <c r="LWT63" s="133"/>
      <c r="LWU63" s="133"/>
      <c r="LWV63" s="133"/>
      <c r="LWW63" s="133"/>
      <c r="LWX63" s="133"/>
      <c r="LWY63" s="133"/>
      <c r="LWZ63" s="133"/>
      <c r="LXA63" s="133"/>
      <c r="LXB63" s="133"/>
      <c r="LXC63" s="133"/>
      <c r="LXD63" s="133"/>
      <c r="LXE63" s="133"/>
      <c r="LXF63" s="133"/>
      <c r="LXG63" s="133"/>
      <c r="LXH63" s="133"/>
      <c r="LXI63" s="133"/>
      <c r="LXJ63" s="133"/>
      <c r="LXK63" s="133"/>
      <c r="LXL63" s="133"/>
      <c r="LXM63" s="133"/>
      <c r="LXN63" s="133"/>
      <c r="LXO63" s="133"/>
      <c r="LXP63" s="133"/>
      <c r="LXQ63" s="133"/>
      <c r="LXR63" s="133"/>
      <c r="LXS63" s="133"/>
      <c r="LXT63" s="133"/>
      <c r="LXU63" s="133"/>
      <c r="LXV63" s="133"/>
      <c r="LXW63" s="133"/>
      <c r="LXX63" s="133"/>
      <c r="LXY63" s="133"/>
      <c r="LXZ63" s="133"/>
      <c r="LYA63" s="133"/>
      <c r="LYB63" s="133"/>
      <c r="LYC63" s="133"/>
      <c r="LYD63" s="133"/>
      <c r="LYE63" s="133"/>
      <c r="LYF63" s="133"/>
      <c r="LYG63" s="133"/>
      <c r="LYH63" s="133"/>
      <c r="LYI63" s="133"/>
      <c r="LYJ63" s="133"/>
      <c r="LYK63" s="133"/>
      <c r="LYL63" s="133"/>
      <c r="LYM63" s="133"/>
      <c r="LYN63" s="133"/>
      <c r="LYO63" s="133"/>
      <c r="LYP63" s="133"/>
      <c r="LYQ63" s="133"/>
      <c r="LYR63" s="133"/>
      <c r="LYS63" s="133"/>
      <c r="LYT63" s="133"/>
      <c r="LYU63" s="133"/>
      <c r="LYV63" s="133"/>
      <c r="LYW63" s="133"/>
      <c r="LYX63" s="133"/>
      <c r="LYY63" s="133"/>
      <c r="LYZ63" s="133"/>
      <c r="LZA63" s="133"/>
      <c r="LZB63" s="133"/>
      <c r="LZC63" s="133"/>
      <c r="LZD63" s="133"/>
      <c r="LZE63" s="133"/>
      <c r="LZF63" s="133"/>
      <c r="LZG63" s="133"/>
      <c r="LZH63" s="133"/>
      <c r="LZI63" s="133"/>
      <c r="LZJ63" s="133"/>
      <c r="LZK63" s="133"/>
      <c r="LZL63" s="133"/>
      <c r="LZM63" s="133"/>
      <c r="LZN63" s="133"/>
      <c r="LZO63" s="133"/>
      <c r="LZP63" s="133"/>
      <c r="LZQ63" s="133"/>
      <c r="LZR63" s="133"/>
      <c r="LZS63" s="133"/>
      <c r="LZT63" s="133"/>
      <c r="LZU63" s="133"/>
      <c r="LZV63" s="133"/>
      <c r="LZW63" s="133"/>
      <c r="LZX63" s="133"/>
      <c r="LZY63" s="133"/>
      <c r="LZZ63" s="133"/>
      <c r="MAA63" s="133"/>
      <c r="MAB63" s="133"/>
      <c r="MAC63" s="133"/>
      <c r="MAD63" s="133"/>
      <c r="MAE63" s="133"/>
      <c r="MAF63" s="133"/>
      <c r="MAG63" s="133"/>
      <c r="MAH63" s="133"/>
      <c r="MAI63" s="133"/>
      <c r="MAJ63" s="133"/>
      <c r="MAK63" s="133"/>
      <c r="MAL63" s="133"/>
      <c r="MAM63" s="133"/>
      <c r="MAN63" s="133"/>
      <c r="MAO63" s="133"/>
      <c r="MAP63" s="133"/>
      <c r="MAQ63" s="133"/>
      <c r="MAR63" s="133"/>
      <c r="MAS63" s="133"/>
      <c r="MAT63" s="133"/>
      <c r="MAU63" s="133"/>
      <c r="MAV63" s="133"/>
      <c r="MAW63" s="133"/>
      <c r="MAX63" s="133"/>
      <c r="MAY63" s="133"/>
      <c r="MAZ63" s="133"/>
      <c r="MBA63" s="133"/>
      <c r="MBB63" s="133"/>
      <c r="MBC63" s="133"/>
      <c r="MBD63" s="133"/>
      <c r="MBE63" s="133"/>
      <c r="MBF63" s="133"/>
      <c r="MBG63" s="133"/>
      <c r="MBH63" s="133"/>
      <c r="MBI63" s="133"/>
      <c r="MBJ63" s="133"/>
      <c r="MBK63" s="133"/>
      <c r="MBL63" s="133"/>
      <c r="MBM63" s="133"/>
      <c r="MBN63" s="133"/>
      <c r="MBO63" s="133"/>
      <c r="MBP63" s="133"/>
      <c r="MBQ63" s="133"/>
      <c r="MBR63" s="133"/>
      <c r="MBS63" s="133"/>
      <c r="MBT63" s="133"/>
      <c r="MBU63" s="133"/>
      <c r="MBV63" s="133"/>
      <c r="MBW63" s="133"/>
      <c r="MBX63" s="133"/>
      <c r="MBY63" s="133"/>
      <c r="MBZ63" s="133"/>
      <c r="MCA63" s="133"/>
      <c r="MCB63" s="133"/>
      <c r="MCC63" s="133"/>
      <c r="MCD63" s="133"/>
      <c r="MCE63" s="133"/>
      <c r="MCF63" s="133"/>
      <c r="MCG63" s="133"/>
      <c r="MCH63" s="133"/>
      <c r="MCI63" s="133"/>
      <c r="MCJ63" s="133"/>
      <c r="MCK63" s="133"/>
      <c r="MCL63" s="133"/>
      <c r="MCM63" s="133"/>
      <c r="MCN63" s="133"/>
      <c r="MCO63" s="133"/>
      <c r="MCP63" s="133"/>
      <c r="MCQ63" s="133"/>
      <c r="MCR63" s="133"/>
      <c r="MCS63" s="133"/>
      <c r="MCT63" s="133"/>
      <c r="MCU63" s="133"/>
      <c r="MCV63" s="133"/>
      <c r="MCW63" s="133"/>
      <c r="MCX63" s="133"/>
      <c r="MCY63" s="133"/>
      <c r="MCZ63" s="133"/>
      <c r="MDA63" s="133"/>
      <c r="MDB63" s="133"/>
      <c r="MDC63" s="133"/>
      <c r="MDD63" s="133"/>
      <c r="MDE63" s="133"/>
      <c r="MDF63" s="133"/>
      <c r="MDG63" s="133"/>
      <c r="MDH63" s="133"/>
      <c r="MDI63" s="133"/>
      <c r="MDJ63" s="133"/>
      <c r="MDK63" s="133"/>
      <c r="MDL63" s="133"/>
      <c r="MDM63" s="133"/>
      <c r="MDN63" s="133"/>
      <c r="MDO63" s="133"/>
      <c r="MDP63" s="133"/>
      <c r="MDQ63" s="133"/>
      <c r="MDR63" s="133"/>
      <c r="MDS63" s="133"/>
      <c r="MDT63" s="133"/>
      <c r="MDU63" s="133"/>
      <c r="MDV63" s="133"/>
      <c r="MDW63" s="133"/>
      <c r="MDX63" s="133"/>
      <c r="MDY63" s="133"/>
      <c r="MDZ63" s="133"/>
      <c r="MEA63" s="133"/>
      <c r="MEB63" s="133"/>
      <c r="MEC63" s="133"/>
      <c r="MED63" s="133"/>
      <c r="MEE63" s="133"/>
      <c r="MEF63" s="133"/>
      <c r="MEG63" s="133"/>
      <c r="MEH63" s="133"/>
      <c r="MEI63" s="133"/>
      <c r="MEJ63" s="133"/>
      <c r="MEK63" s="133"/>
      <c r="MEL63" s="133"/>
      <c r="MEM63" s="133"/>
      <c r="MEN63" s="133"/>
      <c r="MEO63" s="133"/>
      <c r="MEP63" s="133"/>
      <c r="MEQ63" s="133"/>
      <c r="MER63" s="133"/>
      <c r="MES63" s="133"/>
      <c r="MET63" s="133"/>
      <c r="MEU63" s="133"/>
      <c r="MEV63" s="133"/>
      <c r="MEW63" s="133"/>
      <c r="MEX63" s="133"/>
      <c r="MEY63" s="133"/>
      <c r="MEZ63" s="133"/>
      <c r="MFA63" s="133"/>
      <c r="MFB63" s="133"/>
      <c r="MFC63" s="133"/>
      <c r="MFD63" s="133"/>
      <c r="MFE63" s="133"/>
      <c r="MFF63" s="133"/>
      <c r="MFG63" s="133"/>
      <c r="MFH63" s="133"/>
      <c r="MFI63" s="133"/>
      <c r="MFJ63" s="133"/>
      <c r="MFK63" s="133"/>
      <c r="MFL63" s="133"/>
      <c r="MFM63" s="133"/>
      <c r="MFN63" s="133"/>
      <c r="MFO63" s="133"/>
      <c r="MFP63" s="133"/>
      <c r="MFQ63" s="133"/>
      <c r="MFR63" s="133"/>
      <c r="MFS63" s="133"/>
      <c r="MFT63" s="133"/>
      <c r="MFU63" s="133"/>
      <c r="MFV63" s="133"/>
      <c r="MFW63" s="133"/>
      <c r="MFX63" s="133"/>
      <c r="MFY63" s="133"/>
      <c r="MFZ63" s="133"/>
      <c r="MGA63" s="133"/>
      <c r="MGB63" s="133"/>
      <c r="MGC63" s="133"/>
      <c r="MGD63" s="133"/>
      <c r="MGE63" s="133"/>
      <c r="MGF63" s="133"/>
      <c r="MGG63" s="133"/>
      <c r="MGH63" s="133"/>
      <c r="MGI63" s="133"/>
      <c r="MGJ63" s="133"/>
      <c r="MGK63" s="133"/>
      <c r="MGL63" s="133"/>
      <c r="MGM63" s="133"/>
      <c r="MGN63" s="133"/>
      <c r="MGO63" s="133"/>
      <c r="MGP63" s="133"/>
      <c r="MGQ63" s="133"/>
      <c r="MGR63" s="133"/>
      <c r="MGS63" s="133"/>
      <c r="MGT63" s="133"/>
      <c r="MGU63" s="133"/>
      <c r="MGV63" s="133"/>
      <c r="MGW63" s="133"/>
      <c r="MGX63" s="133"/>
      <c r="MGY63" s="133"/>
      <c r="MGZ63" s="133"/>
      <c r="MHA63" s="133"/>
      <c r="MHB63" s="133"/>
      <c r="MHC63" s="133"/>
      <c r="MHD63" s="133"/>
      <c r="MHE63" s="133"/>
      <c r="MHF63" s="133"/>
      <c r="MHG63" s="133"/>
      <c r="MHH63" s="133"/>
      <c r="MHI63" s="133"/>
      <c r="MHJ63" s="133"/>
      <c r="MHK63" s="133"/>
      <c r="MHL63" s="133"/>
      <c r="MHM63" s="133"/>
      <c r="MHN63" s="133"/>
      <c r="MHO63" s="133"/>
      <c r="MHP63" s="133"/>
      <c r="MHQ63" s="133"/>
      <c r="MHR63" s="133"/>
      <c r="MHS63" s="133"/>
      <c r="MHT63" s="133"/>
      <c r="MHU63" s="133"/>
      <c r="MHV63" s="133"/>
      <c r="MHW63" s="133"/>
      <c r="MHX63" s="133"/>
      <c r="MHY63" s="133"/>
      <c r="MHZ63" s="133"/>
      <c r="MIA63" s="133"/>
      <c r="MIB63" s="133"/>
      <c r="MIC63" s="133"/>
      <c r="MID63" s="133"/>
      <c r="MIE63" s="133"/>
      <c r="MIF63" s="133"/>
      <c r="MIG63" s="133"/>
      <c r="MIH63" s="133"/>
      <c r="MII63" s="133"/>
      <c r="MIJ63" s="133"/>
      <c r="MIK63" s="133"/>
      <c r="MIL63" s="133"/>
      <c r="MIM63" s="133"/>
      <c r="MIN63" s="133"/>
      <c r="MIO63" s="133"/>
      <c r="MIP63" s="133"/>
      <c r="MIQ63" s="133"/>
      <c r="MIR63" s="133"/>
      <c r="MIS63" s="133"/>
      <c r="MIT63" s="133"/>
      <c r="MIU63" s="133"/>
      <c r="MIV63" s="133"/>
      <c r="MIW63" s="133"/>
      <c r="MIX63" s="133"/>
      <c r="MIY63" s="133"/>
      <c r="MIZ63" s="133"/>
      <c r="MJA63" s="133"/>
      <c r="MJB63" s="133"/>
      <c r="MJC63" s="133"/>
      <c r="MJD63" s="133"/>
      <c r="MJE63" s="133"/>
      <c r="MJF63" s="133"/>
      <c r="MJG63" s="133"/>
      <c r="MJH63" s="133"/>
      <c r="MJI63" s="133"/>
      <c r="MJJ63" s="133"/>
      <c r="MJK63" s="133"/>
      <c r="MJL63" s="133"/>
      <c r="MJM63" s="133"/>
      <c r="MJN63" s="133"/>
      <c r="MJO63" s="133"/>
      <c r="MJP63" s="133"/>
      <c r="MJQ63" s="133"/>
      <c r="MJR63" s="133"/>
      <c r="MJS63" s="133"/>
      <c r="MJT63" s="133"/>
      <c r="MJU63" s="133"/>
      <c r="MJV63" s="133"/>
      <c r="MJW63" s="133"/>
      <c r="MJX63" s="133"/>
      <c r="MJY63" s="133"/>
      <c r="MJZ63" s="133"/>
      <c r="MKA63" s="133"/>
      <c r="MKB63" s="133"/>
      <c r="MKC63" s="133"/>
      <c r="MKD63" s="133"/>
      <c r="MKE63" s="133"/>
      <c r="MKF63" s="133"/>
      <c r="MKG63" s="133"/>
      <c r="MKH63" s="133"/>
      <c r="MKI63" s="133"/>
      <c r="MKJ63" s="133"/>
      <c r="MKK63" s="133"/>
      <c r="MKL63" s="133"/>
      <c r="MKM63" s="133"/>
      <c r="MKN63" s="133"/>
      <c r="MKO63" s="133"/>
      <c r="MKP63" s="133"/>
      <c r="MKQ63" s="133"/>
      <c r="MKR63" s="133"/>
      <c r="MKS63" s="133"/>
      <c r="MKT63" s="133"/>
      <c r="MKU63" s="133"/>
      <c r="MKV63" s="133"/>
      <c r="MKW63" s="133"/>
      <c r="MKX63" s="133"/>
      <c r="MKY63" s="133"/>
      <c r="MKZ63" s="133"/>
      <c r="MLA63" s="133"/>
      <c r="MLB63" s="133"/>
      <c r="MLC63" s="133"/>
      <c r="MLD63" s="133"/>
      <c r="MLE63" s="133"/>
      <c r="MLF63" s="133"/>
      <c r="MLG63" s="133"/>
      <c r="MLH63" s="133"/>
      <c r="MLI63" s="133"/>
      <c r="MLJ63" s="133"/>
      <c r="MLK63" s="133"/>
      <c r="MLL63" s="133"/>
      <c r="MLM63" s="133"/>
      <c r="MLN63" s="133"/>
      <c r="MLO63" s="133"/>
      <c r="MLP63" s="133"/>
      <c r="MLQ63" s="133"/>
      <c r="MLR63" s="133"/>
      <c r="MLS63" s="133"/>
      <c r="MLT63" s="133"/>
      <c r="MLU63" s="133"/>
      <c r="MLV63" s="133"/>
      <c r="MLW63" s="133"/>
      <c r="MLX63" s="133"/>
      <c r="MLY63" s="133"/>
      <c r="MLZ63" s="133"/>
      <c r="MMA63" s="133"/>
      <c r="MMB63" s="133"/>
      <c r="MMC63" s="133"/>
      <c r="MMD63" s="133"/>
      <c r="MME63" s="133"/>
      <c r="MMF63" s="133"/>
      <c r="MMG63" s="133"/>
      <c r="MMH63" s="133"/>
      <c r="MMI63" s="133"/>
      <c r="MMJ63" s="133"/>
      <c r="MMK63" s="133"/>
      <c r="MML63" s="133"/>
      <c r="MMM63" s="133"/>
      <c r="MMN63" s="133"/>
      <c r="MMO63" s="133"/>
      <c r="MMP63" s="133"/>
      <c r="MMQ63" s="133"/>
      <c r="MMR63" s="133"/>
      <c r="MMS63" s="133"/>
      <c r="MMT63" s="133"/>
      <c r="MMU63" s="133"/>
      <c r="MMV63" s="133"/>
      <c r="MMW63" s="133"/>
      <c r="MMX63" s="133"/>
      <c r="MMY63" s="133"/>
      <c r="MMZ63" s="133"/>
      <c r="MNA63" s="133"/>
      <c r="MNB63" s="133"/>
      <c r="MNC63" s="133"/>
      <c r="MND63" s="133"/>
      <c r="MNE63" s="133"/>
      <c r="MNF63" s="133"/>
      <c r="MNG63" s="133"/>
      <c r="MNH63" s="133"/>
      <c r="MNI63" s="133"/>
      <c r="MNJ63" s="133"/>
      <c r="MNK63" s="133"/>
      <c r="MNL63" s="133"/>
      <c r="MNM63" s="133"/>
      <c r="MNN63" s="133"/>
      <c r="MNO63" s="133"/>
      <c r="MNP63" s="133"/>
      <c r="MNQ63" s="133"/>
      <c r="MNR63" s="133"/>
      <c r="MNS63" s="133"/>
      <c r="MNT63" s="133"/>
      <c r="MNU63" s="133"/>
      <c r="MNV63" s="133"/>
      <c r="MNW63" s="133"/>
      <c r="MNX63" s="133"/>
      <c r="MNY63" s="133"/>
      <c r="MNZ63" s="133"/>
      <c r="MOA63" s="133"/>
      <c r="MOB63" s="133"/>
      <c r="MOC63" s="133"/>
      <c r="MOD63" s="133"/>
      <c r="MOE63" s="133"/>
      <c r="MOF63" s="133"/>
      <c r="MOG63" s="133"/>
      <c r="MOH63" s="133"/>
      <c r="MOI63" s="133"/>
      <c r="MOJ63" s="133"/>
      <c r="MOK63" s="133"/>
      <c r="MOL63" s="133"/>
      <c r="MOM63" s="133"/>
      <c r="MON63" s="133"/>
      <c r="MOO63" s="133"/>
      <c r="MOP63" s="133"/>
      <c r="MOQ63" s="133"/>
      <c r="MOR63" s="133"/>
      <c r="MOS63" s="133"/>
      <c r="MOT63" s="133"/>
      <c r="MOU63" s="133"/>
      <c r="MOV63" s="133"/>
      <c r="MOW63" s="133"/>
      <c r="MOX63" s="133"/>
      <c r="MOY63" s="133"/>
      <c r="MOZ63" s="133"/>
      <c r="MPA63" s="133"/>
      <c r="MPB63" s="133"/>
      <c r="MPC63" s="133"/>
      <c r="MPD63" s="133"/>
      <c r="MPE63" s="133"/>
      <c r="MPF63" s="133"/>
      <c r="MPG63" s="133"/>
      <c r="MPH63" s="133"/>
      <c r="MPI63" s="133"/>
      <c r="MPJ63" s="133"/>
      <c r="MPK63" s="133"/>
      <c r="MPL63" s="133"/>
      <c r="MPM63" s="133"/>
      <c r="MPN63" s="133"/>
      <c r="MPO63" s="133"/>
      <c r="MPP63" s="133"/>
      <c r="MPQ63" s="133"/>
      <c r="MPR63" s="133"/>
      <c r="MPS63" s="133"/>
      <c r="MPT63" s="133"/>
      <c r="MPU63" s="133"/>
      <c r="MPV63" s="133"/>
      <c r="MPW63" s="133"/>
      <c r="MPX63" s="133"/>
      <c r="MPY63" s="133"/>
      <c r="MPZ63" s="133"/>
      <c r="MQA63" s="133"/>
      <c r="MQB63" s="133"/>
      <c r="MQC63" s="133"/>
      <c r="MQD63" s="133"/>
      <c r="MQE63" s="133"/>
      <c r="MQF63" s="133"/>
      <c r="MQG63" s="133"/>
      <c r="MQH63" s="133"/>
      <c r="MQI63" s="133"/>
      <c r="MQJ63" s="133"/>
      <c r="MQK63" s="133"/>
      <c r="MQL63" s="133"/>
      <c r="MQM63" s="133"/>
      <c r="MQN63" s="133"/>
      <c r="MQO63" s="133"/>
      <c r="MQP63" s="133"/>
      <c r="MQQ63" s="133"/>
      <c r="MQR63" s="133"/>
      <c r="MQS63" s="133"/>
      <c r="MQT63" s="133"/>
      <c r="MQU63" s="133"/>
      <c r="MQV63" s="133"/>
      <c r="MQW63" s="133"/>
      <c r="MQX63" s="133"/>
      <c r="MQY63" s="133"/>
      <c r="MQZ63" s="133"/>
      <c r="MRA63" s="133"/>
      <c r="MRB63" s="133"/>
      <c r="MRC63" s="133"/>
      <c r="MRD63" s="133"/>
      <c r="MRE63" s="133"/>
      <c r="MRF63" s="133"/>
      <c r="MRG63" s="133"/>
      <c r="MRH63" s="133"/>
      <c r="MRI63" s="133"/>
      <c r="MRJ63" s="133"/>
      <c r="MRK63" s="133"/>
      <c r="MRL63" s="133"/>
      <c r="MRM63" s="133"/>
      <c r="MRN63" s="133"/>
      <c r="MRO63" s="133"/>
      <c r="MRP63" s="133"/>
      <c r="MRQ63" s="133"/>
      <c r="MRR63" s="133"/>
      <c r="MRS63" s="133"/>
      <c r="MRT63" s="133"/>
      <c r="MRU63" s="133"/>
      <c r="MRV63" s="133"/>
      <c r="MRW63" s="133"/>
      <c r="MRX63" s="133"/>
      <c r="MRY63" s="133"/>
      <c r="MRZ63" s="133"/>
      <c r="MSA63" s="133"/>
      <c r="MSB63" s="133"/>
      <c r="MSC63" s="133"/>
      <c r="MSD63" s="133"/>
      <c r="MSE63" s="133"/>
      <c r="MSF63" s="133"/>
      <c r="MSG63" s="133"/>
      <c r="MSH63" s="133"/>
      <c r="MSI63" s="133"/>
      <c r="MSJ63" s="133"/>
      <c r="MSK63" s="133"/>
      <c r="MSL63" s="133"/>
      <c r="MSM63" s="133"/>
      <c r="MSN63" s="133"/>
      <c r="MSO63" s="133"/>
      <c r="MSP63" s="133"/>
      <c r="MSQ63" s="133"/>
      <c r="MSR63" s="133"/>
      <c r="MSS63" s="133"/>
      <c r="MST63" s="133"/>
      <c r="MSU63" s="133"/>
      <c r="MSV63" s="133"/>
      <c r="MSW63" s="133"/>
      <c r="MSX63" s="133"/>
      <c r="MSY63" s="133"/>
      <c r="MSZ63" s="133"/>
      <c r="MTA63" s="133"/>
      <c r="MTB63" s="133"/>
      <c r="MTC63" s="133"/>
      <c r="MTD63" s="133"/>
      <c r="MTE63" s="133"/>
      <c r="MTF63" s="133"/>
      <c r="MTG63" s="133"/>
      <c r="MTH63" s="133"/>
      <c r="MTI63" s="133"/>
      <c r="MTJ63" s="133"/>
      <c r="MTK63" s="133"/>
      <c r="MTL63" s="133"/>
      <c r="MTM63" s="133"/>
      <c r="MTN63" s="133"/>
      <c r="MTO63" s="133"/>
      <c r="MTP63" s="133"/>
      <c r="MTQ63" s="133"/>
      <c r="MTR63" s="133"/>
      <c r="MTS63" s="133"/>
      <c r="MTT63" s="133"/>
      <c r="MTU63" s="133"/>
      <c r="MTV63" s="133"/>
      <c r="MTW63" s="133"/>
      <c r="MTX63" s="133"/>
      <c r="MTY63" s="133"/>
      <c r="MTZ63" s="133"/>
      <c r="MUA63" s="133"/>
      <c r="MUB63" s="133"/>
      <c r="MUC63" s="133"/>
      <c r="MUD63" s="133"/>
      <c r="MUE63" s="133"/>
      <c r="MUF63" s="133"/>
      <c r="MUG63" s="133"/>
      <c r="MUH63" s="133"/>
      <c r="MUI63" s="133"/>
      <c r="MUJ63" s="133"/>
      <c r="MUK63" s="133"/>
      <c r="MUL63" s="133"/>
      <c r="MUM63" s="133"/>
      <c r="MUN63" s="133"/>
      <c r="MUO63" s="133"/>
      <c r="MUP63" s="133"/>
      <c r="MUQ63" s="133"/>
      <c r="MUR63" s="133"/>
      <c r="MUS63" s="133"/>
      <c r="MUT63" s="133"/>
      <c r="MUU63" s="133"/>
      <c r="MUV63" s="133"/>
      <c r="MUW63" s="133"/>
      <c r="MUX63" s="133"/>
      <c r="MUY63" s="133"/>
      <c r="MUZ63" s="133"/>
      <c r="MVA63" s="133"/>
      <c r="MVB63" s="133"/>
      <c r="MVC63" s="133"/>
      <c r="MVD63" s="133"/>
      <c r="MVE63" s="133"/>
      <c r="MVF63" s="133"/>
      <c r="MVG63" s="133"/>
      <c r="MVH63" s="133"/>
      <c r="MVI63" s="133"/>
      <c r="MVJ63" s="133"/>
      <c r="MVK63" s="133"/>
      <c r="MVL63" s="133"/>
      <c r="MVM63" s="133"/>
      <c r="MVN63" s="133"/>
      <c r="MVO63" s="133"/>
      <c r="MVP63" s="133"/>
      <c r="MVQ63" s="133"/>
      <c r="MVR63" s="133"/>
      <c r="MVS63" s="133"/>
      <c r="MVT63" s="133"/>
      <c r="MVU63" s="133"/>
      <c r="MVV63" s="133"/>
      <c r="MVW63" s="133"/>
      <c r="MVX63" s="133"/>
      <c r="MVY63" s="133"/>
      <c r="MVZ63" s="133"/>
      <c r="MWA63" s="133"/>
      <c r="MWB63" s="133"/>
      <c r="MWC63" s="133"/>
      <c r="MWD63" s="133"/>
      <c r="MWE63" s="133"/>
      <c r="MWF63" s="133"/>
      <c r="MWG63" s="133"/>
      <c r="MWH63" s="133"/>
      <c r="MWI63" s="133"/>
      <c r="MWJ63" s="133"/>
      <c r="MWK63" s="133"/>
      <c r="MWL63" s="133"/>
      <c r="MWM63" s="133"/>
      <c r="MWN63" s="133"/>
      <c r="MWO63" s="133"/>
      <c r="MWP63" s="133"/>
      <c r="MWQ63" s="133"/>
      <c r="MWR63" s="133"/>
      <c r="MWS63" s="133"/>
      <c r="MWT63" s="133"/>
      <c r="MWU63" s="133"/>
      <c r="MWV63" s="133"/>
      <c r="MWW63" s="133"/>
      <c r="MWX63" s="133"/>
      <c r="MWY63" s="133"/>
      <c r="MWZ63" s="133"/>
      <c r="MXA63" s="133"/>
      <c r="MXB63" s="133"/>
      <c r="MXC63" s="133"/>
      <c r="MXD63" s="133"/>
      <c r="MXE63" s="133"/>
      <c r="MXF63" s="133"/>
      <c r="MXG63" s="133"/>
      <c r="MXH63" s="133"/>
      <c r="MXI63" s="133"/>
      <c r="MXJ63" s="133"/>
      <c r="MXK63" s="133"/>
      <c r="MXL63" s="133"/>
      <c r="MXM63" s="133"/>
      <c r="MXN63" s="133"/>
      <c r="MXO63" s="133"/>
      <c r="MXP63" s="133"/>
      <c r="MXQ63" s="133"/>
      <c r="MXR63" s="133"/>
      <c r="MXS63" s="133"/>
      <c r="MXT63" s="133"/>
      <c r="MXU63" s="133"/>
      <c r="MXV63" s="133"/>
      <c r="MXW63" s="133"/>
      <c r="MXX63" s="133"/>
      <c r="MXY63" s="133"/>
      <c r="MXZ63" s="133"/>
      <c r="MYA63" s="133"/>
      <c r="MYB63" s="133"/>
      <c r="MYC63" s="133"/>
      <c r="MYD63" s="133"/>
      <c r="MYE63" s="133"/>
      <c r="MYF63" s="133"/>
      <c r="MYG63" s="133"/>
      <c r="MYH63" s="133"/>
      <c r="MYI63" s="133"/>
      <c r="MYJ63" s="133"/>
      <c r="MYK63" s="133"/>
      <c r="MYL63" s="133"/>
      <c r="MYM63" s="133"/>
      <c r="MYN63" s="133"/>
      <c r="MYO63" s="133"/>
      <c r="MYP63" s="133"/>
      <c r="MYQ63" s="133"/>
      <c r="MYR63" s="133"/>
      <c r="MYS63" s="133"/>
      <c r="MYT63" s="133"/>
      <c r="MYU63" s="133"/>
      <c r="MYV63" s="133"/>
      <c r="MYW63" s="133"/>
      <c r="MYX63" s="133"/>
      <c r="MYY63" s="133"/>
      <c r="MYZ63" s="133"/>
      <c r="MZA63" s="133"/>
      <c r="MZB63" s="133"/>
      <c r="MZC63" s="133"/>
      <c r="MZD63" s="133"/>
      <c r="MZE63" s="133"/>
      <c r="MZF63" s="133"/>
      <c r="MZG63" s="133"/>
      <c r="MZH63" s="133"/>
      <c r="MZI63" s="133"/>
      <c r="MZJ63" s="133"/>
      <c r="MZK63" s="133"/>
      <c r="MZL63" s="133"/>
      <c r="MZM63" s="133"/>
      <c r="MZN63" s="133"/>
      <c r="MZO63" s="133"/>
      <c r="MZP63" s="133"/>
      <c r="MZQ63" s="133"/>
      <c r="MZR63" s="133"/>
      <c r="MZS63" s="133"/>
      <c r="MZT63" s="133"/>
      <c r="MZU63" s="133"/>
      <c r="MZV63" s="133"/>
      <c r="MZW63" s="133"/>
      <c r="MZX63" s="133"/>
      <c r="MZY63" s="133"/>
      <c r="MZZ63" s="133"/>
      <c r="NAA63" s="133"/>
      <c r="NAB63" s="133"/>
      <c r="NAC63" s="133"/>
      <c r="NAD63" s="133"/>
      <c r="NAE63" s="133"/>
      <c r="NAF63" s="133"/>
      <c r="NAG63" s="133"/>
      <c r="NAH63" s="133"/>
      <c r="NAI63" s="133"/>
      <c r="NAJ63" s="133"/>
      <c r="NAK63" s="133"/>
      <c r="NAL63" s="133"/>
      <c r="NAM63" s="133"/>
      <c r="NAN63" s="133"/>
      <c r="NAO63" s="133"/>
      <c r="NAP63" s="133"/>
      <c r="NAQ63" s="133"/>
      <c r="NAR63" s="133"/>
      <c r="NAS63" s="133"/>
      <c r="NAT63" s="133"/>
      <c r="NAU63" s="133"/>
      <c r="NAV63" s="133"/>
      <c r="NAW63" s="133"/>
      <c r="NAX63" s="133"/>
      <c r="NAY63" s="133"/>
      <c r="NAZ63" s="133"/>
      <c r="NBA63" s="133"/>
      <c r="NBB63" s="133"/>
      <c r="NBC63" s="133"/>
      <c r="NBD63" s="133"/>
      <c r="NBE63" s="133"/>
      <c r="NBF63" s="133"/>
      <c r="NBG63" s="133"/>
      <c r="NBH63" s="133"/>
      <c r="NBI63" s="133"/>
      <c r="NBJ63" s="133"/>
      <c r="NBK63" s="133"/>
      <c r="NBL63" s="133"/>
      <c r="NBM63" s="133"/>
      <c r="NBN63" s="133"/>
      <c r="NBO63" s="133"/>
      <c r="NBP63" s="133"/>
      <c r="NBQ63" s="133"/>
      <c r="NBR63" s="133"/>
      <c r="NBS63" s="133"/>
      <c r="NBT63" s="133"/>
      <c r="NBU63" s="133"/>
      <c r="NBV63" s="133"/>
      <c r="NBW63" s="133"/>
      <c r="NBX63" s="133"/>
      <c r="NBY63" s="133"/>
      <c r="NBZ63" s="133"/>
      <c r="NCA63" s="133"/>
      <c r="NCB63" s="133"/>
      <c r="NCC63" s="133"/>
      <c r="NCD63" s="133"/>
      <c r="NCE63" s="133"/>
      <c r="NCF63" s="133"/>
      <c r="NCG63" s="133"/>
      <c r="NCH63" s="133"/>
      <c r="NCI63" s="133"/>
      <c r="NCJ63" s="133"/>
      <c r="NCK63" s="133"/>
      <c r="NCL63" s="133"/>
      <c r="NCM63" s="133"/>
      <c r="NCN63" s="133"/>
      <c r="NCO63" s="133"/>
      <c r="NCP63" s="133"/>
      <c r="NCQ63" s="133"/>
      <c r="NCR63" s="133"/>
      <c r="NCS63" s="133"/>
      <c r="NCT63" s="133"/>
      <c r="NCU63" s="133"/>
      <c r="NCV63" s="133"/>
      <c r="NCW63" s="133"/>
      <c r="NCX63" s="133"/>
      <c r="NCY63" s="133"/>
      <c r="NCZ63" s="133"/>
      <c r="NDA63" s="133"/>
      <c r="NDB63" s="133"/>
      <c r="NDC63" s="133"/>
      <c r="NDD63" s="133"/>
      <c r="NDE63" s="133"/>
      <c r="NDF63" s="133"/>
      <c r="NDG63" s="133"/>
      <c r="NDH63" s="133"/>
      <c r="NDI63" s="133"/>
      <c r="NDJ63" s="133"/>
      <c r="NDK63" s="133"/>
      <c r="NDL63" s="133"/>
      <c r="NDM63" s="133"/>
      <c r="NDN63" s="133"/>
      <c r="NDO63" s="133"/>
      <c r="NDP63" s="133"/>
      <c r="NDQ63" s="133"/>
      <c r="NDR63" s="133"/>
      <c r="NDS63" s="133"/>
      <c r="NDT63" s="133"/>
      <c r="NDU63" s="133"/>
      <c r="NDV63" s="133"/>
      <c r="NDW63" s="133"/>
      <c r="NDX63" s="133"/>
      <c r="NDY63" s="133"/>
      <c r="NDZ63" s="133"/>
      <c r="NEA63" s="133"/>
      <c r="NEB63" s="133"/>
      <c r="NEC63" s="133"/>
      <c r="NED63" s="133"/>
      <c r="NEE63" s="133"/>
      <c r="NEF63" s="133"/>
      <c r="NEG63" s="133"/>
      <c r="NEH63" s="133"/>
      <c r="NEI63" s="133"/>
      <c r="NEJ63" s="133"/>
      <c r="NEK63" s="133"/>
      <c r="NEL63" s="133"/>
      <c r="NEM63" s="133"/>
      <c r="NEN63" s="133"/>
      <c r="NEO63" s="133"/>
      <c r="NEP63" s="133"/>
      <c r="NEQ63" s="133"/>
      <c r="NER63" s="133"/>
      <c r="NES63" s="133"/>
      <c r="NET63" s="133"/>
      <c r="NEU63" s="133"/>
      <c r="NEV63" s="133"/>
      <c r="NEW63" s="133"/>
      <c r="NEX63" s="133"/>
      <c r="NEY63" s="133"/>
      <c r="NEZ63" s="133"/>
      <c r="NFA63" s="133"/>
      <c r="NFB63" s="133"/>
      <c r="NFC63" s="133"/>
      <c r="NFD63" s="133"/>
      <c r="NFE63" s="133"/>
      <c r="NFF63" s="133"/>
      <c r="NFG63" s="133"/>
      <c r="NFH63" s="133"/>
      <c r="NFI63" s="133"/>
      <c r="NFJ63" s="133"/>
      <c r="NFK63" s="133"/>
      <c r="NFL63" s="133"/>
      <c r="NFM63" s="133"/>
      <c r="NFN63" s="133"/>
      <c r="NFO63" s="133"/>
      <c r="NFP63" s="133"/>
      <c r="NFQ63" s="133"/>
      <c r="NFR63" s="133"/>
      <c r="NFS63" s="133"/>
      <c r="NFT63" s="133"/>
      <c r="NFU63" s="133"/>
      <c r="NFV63" s="133"/>
      <c r="NFW63" s="133"/>
      <c r="NFX63" s="133"/>
      <c r="NFY63" s="133"/>
      <c r="NFZ63" s="133"/>
      <c r="NGA63" s="133"/>
      <c r="NGB63" s="133"/>
      <c r="NGC63" s="133"/>
      <c r="NGD63" s="133"/>
      <c r="NGE63" s="133"/>
      <c r="NGF63" s="133"/>
      <c r="NGG63" s="133"/>
      <c r="NGH63" s="133"/>
      <c r="NGI63" s="133"/>
      <c r="NGJ63" s="133"/>
      <c r="NGK63" s="133"/>
      <c r="NGL63" s="133"/>
      <c r="NGM63" s="133"/>
      <c r="NGN63" s="133"/>
      <c r="NGO63" s="133"/>
      <c r="NGP63" s="133"/>
      <c r="NGQ63" s="133"/>
      <c r="NGR63" s="133"/>
      <c r="NGS63" s="133"/>
      <c r="NGT63" s="133"/>
      <c r="NGU63" s="133"/>
      <c r="NGV63" s="133"/>
      <c r="NGW63" s="133"/>
      <c r="NGX63" s="133"/>
      <c r="NGY63" s="133"/>
      <c r="NGZ63" s="133"/>
      <c r="NHA63" s="133"/>
      <c r="NHB63" s="133"/>
      <c r="NHC63" s="133"/>
      <c r="NHD63" s="133"/>
      <c r="NHE63" s="133"/>
      <c r="NHF63" s="133"/>
      <c r="NHG63" s="133"/>
      <c r="NHH63" s="133"/>
      <c r="NHI63" s="133"/>
      <c r="NHJ63" s="133"/>
      <c r="NHK63" s="133"/>
      <c r="NHL63" s="133"/>
      <c r="NHM63" s="133"/>
      <c r="NHN63" s="133"/>
      <c r="NHO63" s="133"/>
      <c r="NHP63" s="133"/>
      <c r="NHQ63" s="133"/>
      <c r="NHR63" s="133"/>
      <c r="NHS63" s="133"/>
      <c r="NHT63" s="133"/>
      <c r="NHU63" s="133"/>
      <c r="NHV63" s="133"/>
      <c r="NHW63" s="133"/>
      <c r="NHX63" s="133"/>
      <c r="NHY63" s="133"/>
      <c r="NHZ63" s="133"/>
      <c r="NIA63" s="133"/>
      <c r="NIB63" s="133"/>
      <c r="NIC63" s="133"/>
      <c r="NID63" s="133"/>
      <c r="NIE63" s="133"/>
      <c r="NIF63" s="133"/>
      <c r="NIG63" s="133"/>
      <c r="NIH63" s="133"/>
      <c r="NII63" s="133"/>
      <c r="NIJ63" s="133"/>
      <c r="NIK63" s="133"/>
      <c r="NIL63" s="133"/>
      <c r="NIM63" s="133"/>
      <c r="NIN63" s="133"/>
      <c r="NIO63" s="133"/>
      <c r="NIP63" s="133"/>
      <c r="NIQ63" s="133"/>
      <c r="NIR63" s="133"/>
      <c r="NIS63" s="133"/>
      <c r="NIT63" s="133"/>
      <c r="NIU63" s="133"/>
      <c r="NIV63" s="133"/>
      <c r="NIW63" s="133"/>
      <c r="NIX63" s="133"/>
      <c r="NIY63" s="133"/>
      <c r="NIZ63" s="133"/>
      <c r="NJA63" s="133"/>
      <c r="NJB63" s="133"/>
      <c r="NJC63" s="133"/>
      <c r="NJD63" s="133"/>
      <c r="NJE63" s="133"/>
      <c r="NJF63" s="133"/>
      <c r="NJG63" s="133"/>
      <c r="NJH63" s="133"/>
      <c r="NJI63" s="133"/>
      <c r="NJJ63" s="133"/>
      <c r="NJK63" s="133"/>
      <c r="NJL63" s="133"/>
      <c r="NJM63" s="133"/>
      <c r="NJN63" s="133"/>
      <c r="NJO63" s="133"/>
      <c r="NJP63" s="133"/>
      <c r="NJQ63" s="133"/>
      <c r="NJR63" s="133"/>
      <c r="NJS63" s="133"/>
      <c r="NJT63" s="133"/>
      <c r="NJU63" s="133"/>
      <c r="NJV63" s="133"/>
      <c r="NJW63" s="133"/>
      <c r="NJX63" s="133"/>
      <c r="NJY63" s="133"/>
      <c r="NJZ63" s="133"/>
      <c r="NKA63" s="133"/>
      <c r="NKB63" s="133"/>
      <c r="NKC63" s="133"/>
      <c r="NKD63" s="133"/>
      <c r="NKE63" s="133"/>
      <c r="NKF63" s="133"/>
      <c r="NKG63" s="133"/>
      <c r="NKH63" s="133"/>
      <c r="NKI63" s="133"/>
      <c r="NKJ63" s="133"/>
      <c r="NKK63" s="133"/>
      <c r="NKL63" s="133"/>
      <c r="NKM63" s="133"/>
      <c r="NKN63" s="133"/>
      <c r="NKO63" s="133"/>
      <c r="NKP63" s="133"/>
      <c r="NKQ63" s="133"/>
      <c r="NKR63" s="133"/>
      <c r="NKS63" s="133"/>
      <c r="NKT63" s="133"/>
      <c r="NKU63" s="133"/>
      <c r="NKV63" s="133"/>
      <c r="NKW63" s="133"/>
      <c r="NKX63" s="133"/>
      <c r="NKY63" s="133"/>
      <c r="NKZ63" s="133"/>
      <c r="NLA63" s="133"/>
      <c r="NLB63" s="133"/>
      <c r="NLC63" s="133"/>
      <c r="NLD63" s="133"/>
      <c r="NLE63" s="133"/>
      <c r="NLF63" s="133"/>
      <c r="NLG63" s="133"/>
      <c r="NLH63" s="133"/>
      <c r="NLI63" s="133"/>
      <c r="NLJ63" s="133"/>
      <c r="NLK63" s="133"/>
      <c r="NLL63" s="133"/>
      <c r="NLM63" s="133"/>
      <c r="NLN63" s="133"/>
      <c r="NLO63" s="133"/>
      <c r="NLP63" s="133"/>
      <c r="NLQ63" s="133"/>
      <c r="NLR63" s="133"/>
      <c r="NLS63" s="133"/>
      <c r="NLT63" s="133"/>
      <c r="NLU63" s="133"/>
      <c r="NLV63" s="133"/>
      <c r="NLW63" s="133"/>
      <c r="NLX63" s="133"/>
      <c r="NLY63" s="133"/>
      <c r="NLZ63" s="133"/>
      <c r="NMA63" s="133"/>
      <c r="NMB63" s="133"/>
      <c r="NMC63" s="133"/>
      <c r="NMD63" s="133"/>
      <c r="NME63" s="133"/>
      <c r="NMF63" s="133"/>
      <c r="NMG63" s="133"/>
      <c r="NMH63" s="133"/>
      <c r="NMI63" s="133"/>
      <c r="NMJ63" s="133"/>
      <c r="NMK63" s="133"/>
      <c r="NML63" s="133"/>
      <c r="NMM63" s="133"/>
      <c r="NMN63" s="133"/>
      <c r="NMO63" s="133"/>
      <c r="NMP63" s="133"/>
      <c r="NMQ63" s="133"/>
      <c r="NMR63" s="133"/>
      <c r="NMS63" s="133"/>
      <c r="NMT63" s="133"/>
      <c r="NMU63" s="133"/>
      <c r="NMV63" s="133"/>
      <c r="NMW63" s="133"/>
      <c r="NMX63" s="133"/>
      <c r="NMY63" s="133"/>
      <c r="NMZ63" s="133"/>
      <c r="NNA63" s="133"/>
      <c r="NNB63" s="133"/>
      <c r="NNC63" s="133"/>
      <c r="NND63" s="133"/>
      <c r="NNE63" s="133"/>
      <c r="NNF63" s="133"/>
      <c r="NNG63" s="133"/>
      <c r="NNH63" s="133"/>
      <c r="NNI63" s="133"/>
      <c r="NNJ63" s="133"/>
      <c r="NNK63" s="133"/>
      <c r="NNL63" s="133"/>
      <c r="NNM63" s="133"/>
      <c r="NNN63" s="133"/>
      <c r="NNO63" s="133"/>
      <c r="NNP63" s="133"/>
      <c r="NNQ63" s="133"/>
      <c r="NNR63" s="133"/>
      <c r="NNS63" s="133"/>
      <c r="NNT63" s="133"/>
      <c r="NNU63" s="133"/>
      <c r="NNV63" s="133"/>
      <c r="NNW63" s="133"/>
      <c r="NNX63" s="133"/>
      <c r="NNY63" s="133"/>
      <c r="NNZ63" s="133"/>
      <c r="NOA63" s="133"/>
      <c r="NOB63" s="133"/>
      <c r="NOC63" s="133"/>
      <c r="NOD63" s="133"/>
      <c r="NOE63" s="133"/>
      <c r="NOF63" s="133"/>
      <c r="NOG63" s="133"/>
      <c r="NOH63" s="133"/>
      <c r="NOI63" s="133"/>
      <c r="NOJ63" s="133"/>
      <c r="NOK63" s="133"/>
      <c r="NOL63" s="133"/>
      <c r="NOM63" s="133"/>
      <c r="NON63" s="133"/>
      <c r="NOO63" s="133"/>
      <c r="NOP63" s="133"/>
      <c r="NOQ63" s="133"/>
      <c r="NOR63" s="133"/>
      <c r="NOS63" s="133"/>
      <c r="NOT63" s="133"/>
      <c r="NOU63" s="133"/>
      <c r="NOV63" s="133"/>
      <c r="NOW63" s="133"/>
      <c r="NOX63" s="133"/>
      <c r="NOY63" s="133"/>
      <c r="NOZ63" s="133"/>
      <c r="NPA63" s="133"/>
      <c r="NPB63" s="133"/>
      <c r="NPC63" s="133"/>
      <c r="NPD63" s="133"/>
      <c r="NPE63" s="133"/>
      <c r="NPF63" s="133"/>
      <c r="NPG63" s="133"/>
      <c r="NPH63" s="133"/>
      <c r="NPI63" s="133"/>
      <c r="NPJ63" s="133"/>
      <c r="NPK63" s="133"/>
      <c r="NPL63" s="133"/>
      <c r="NPM63" s="133"/>
      <c r="NPN63" s="133"/>
      <c r="NPO63" s="133"/>
      <c r="NPP63" s="133"/>
      <c r="NPQ63" s="133"/>
      <c r="NPR63" s="133"/>
      <c r="NPS63" s="133"/>
      <c r="NPT63" s="133"/>
      <c r="NPU63" s="133"/>
      <c r="NPV63" s="133"/>
      <c r="NPW63" s="133"/>
      <c r="NPX63" s="133"/>
      <c r="NPY63" s="133"/>
      <c r="NPZ63" s="133"/>
      <c r="NQA63" s="133"/>
      <c r="NQB63" s="133"/>
      <c r="NQC63" s="133"/>
      <c r="NQD63" s="133"/>
      <c r="NQE63" s="133"/>
      <c r="NQF63" s="133"/>
      <c r="NQG63" s="133"/>
      <c r="NQH63" s="133"/>
      <c r="NQI63" s="133"/>
      <c r="NQJ63" s="133"/>
      <c r="NQK63" s="133"/>
      <c r="NQL63" s="133"/>
      <c r="NQM63" s="133"/>
      <c r="NQN63" s="133"/>
      <c r="NQO63" s="133"/>
      <c r="NQP63" s="133"/>
      <c r="NQQ63" s="133"/>
      <c r="NQR63" s="133"/>
      <c r="NQS63" s="133"/>
      <c r="NQT63" s="133"/>
      <c r="NQU63" s="133"/>
      <c r="NQV63" s="133"/>
      <c r="NQW63" s="133"/>
      <c r="NQX63" s="133"/>
      <c r="NQY63" s="133"/>
      <c r="NQZ63" s="133"/>
      <c r="NRA63" s="133"/>
      <c r="NRB63" s="133"/>
      <c r="NRC63" s="133"/>
      <c r="NRD63" s="133"/>
      <c r="NRE63" s="133"/>
      <c r="NRF63" s="133"/>
      <c r="NRG63" s="133"/>
      <c r="NRH63" s="133"/>
      <c r="NRI63" s="133"/>
      <c r="NRJ63" s="133"/>
      <c r="NRK63" s="133"/>
      <c r="NRL63" s="133"/>
      <c r="NRM63" s="133"/>
      <c r="NRN63" s="133"/>
      <c r="NRO63" s="133"/>
      <c r="NRP63" s="133"/>
      <c r="NRQ63" s="133"/>
      <c r="NRR63" s="133"/>
      <c r="NRS63" s="133"/>
      <c r="NRT63" s="133"/>
      <c r="NRU63" s="133"/>
      <c r="NRV63" s="133"/>
      <c r="NRW63" s="133"/>
      <c r="NRX63" s="133"/>
      <c r="NRY63" s="133"/>
      <c r="NRZ63" s="133"/>
      <c r="NSA63" s="133"/>
      <c r="NSB63" s="133"/>
      <c r="NSC63" s="133"/>
      <c r="NSD63" s="133"/>
      <c r="NSE63" s="133"/>
      <c r="NSF63" s="133"/>
      <c r="NSG63" s="133"/>
      <c r="NSH63" s="133"/>
      <c r="NSI63" s="133"/>
      <c r="NSJ63" s="133"/>
      <c r="NSK63" s="133"/>
      <c r="NSL63" s="133"/>
      <c r="NSM63" s="133"/>
      <c r="NSN63" s="133"/>
      <c r="NSO63" s="133"/>
      <c r="NSP63" s="133"/>
      <c r="NSQ63" s="133"/>
      <c r="NSR63" s="133"/>
      <c r="NSS63" s="133"/>
      <c r="NST63" s="133"/>
      <c r="NSU63" s="133"/>
      <c r="NSV63" s="133"/>
      <c r="NSW63" s="133"/>
      <c r="NSX63" s="133"/>
      <c r="NSY63" s="133"/>
      <c r="NSZ63" s="133"/>
      <c r="NTA63" s="133"/>
      <c r="NTB63" s="133"/>
      <c r="NTC63" s="133"/>
      <c r="NTD63" s="133"/>
      <c r="NTE63" s="133"/>
      <c r="NTF63" s="133"/>
      <c r="NTG63" s="133"/>
      <c r="NTH63" s="133"/>
      <c r="NTI63" s="133"/>
      <c r="NTJ63" s="133"/>
      <c r="NTK63" s="133"/>
      <c r="NTL63" s="133"/>
      <c r="NTM63" s="133"/>
      <c r="NTN63" s="133"/>
      <c r="NTO63" s="133"/>
      <c r="NTP63" s="133"/>
      <c r="NTQ63" s="133"/>
      <c r="NTR63" s="133"/>
      <c r="NTS63" s="133"/>
      <c r="NTT63" s="133"/>
      <c r="NTU63" s="133"/>
      <c r="NTV63" s="133"/>
      <c r="NTW63" s="133"/>
      <c r="NTX63" s="133"/>
      <c r="NTY63" s="133"/>
      <c r="NTZ63" s="133"/>
      <c r="NUA63" s="133"/>
      <c r="NUB63" s="133"/>
      <c r="NUC63" s="133"/>
      <c r="NUD63" s="133"/>
      <c r="NUE63" s="133"/>
      <c r="NUF63" s="133"/>
      <c r="NUG63" s="133"/>
      <c r="NUH63" s="133"/>
      <c r="NUI63" s="133"/>
      <c r="NUJ63" s="133"/>
      <c r="NUK63" s="133"/>
      <c r="NUL63" s="133"/>
      <c r="NUM63" s="133"/>
      <c r="NUN63" s="133"/>
      <c r="NUO63" s="133"/>
      <c r="NUP63" s="133"/>
      <c r="NUQ63" s="133"/>
      <c r="NUR63" s="133"/>
      <c r="NUS63" s="133"/>
      <c r="NUT63" s="133"/>
      <c r="NUU63" s="133"/>
      <c r="NUV63" s="133"/>
      <c r="NUW63" s="133"/>
      <c r="NUX63" s="133"/>
      <c r="NUY63" s="133"/>
      <c r="NUZ63" s="133"/>
      <c r="NVA63" s="133"/>
      <c r="NVB63" s="133"/>
      <c r="NVC63" s="133"/>
      <c r="NVD63" s="133"/>
      <c r="NVE63" s="133"/>
      <c r="NVF63" s="133"/>
      <c r="NVG63" s="133"/>
      <c r="NVH63" s="133"/>
      <c r="NVI63" s="133"/>
      <c r="NVJ63" s="133"/>
      <c r="NVK63" s="133"/>
      <c r="NVL63" s="133"/>
      <c r="NVM63" s="133"/>
      <c r="NVN63" s="133"/>
      <c r="NVO63" s="133"/>
      <c r="NVP63" s="133"/>
      <c r="NVQ63" s="133"/>
      <c r="NVR63" s="133"/>
      <c r="NVS63" s="133"/>
      <c r="NVT63" s="133"/>
      <c r="NVU63" s="133"/>
      <c r="NVV63" s="133"/>
      <c r="NVW63" s="133"/>
      <c r="NVX63" s="133"/>
      <c r="NVY63" s="133"/>
      <c r="NVZ63" s="133"/>
      <c r="NWA63" s="133"/>
      <c r="NWB63" s="133"/>
      <c r="NWC63" s="133"/>
      <c r="NWD63" s="133"/>
      <c r="NWE63" s="133"/>
      <c r="NWF63" s="133"/>
      <c r="NWG63" s="133"/>
      <c r="NWH63" s="133"/>
      <c r="NWI63" s="133"/>
      <c r="NWJ63" s="133"/>
      <c r="NWK63" s="133"/>
      <c r="NWL63" s="133"/>
      <c r="NWM63" s="133"/>
      <c r="NWN63" s="133"/>
      <c r="NWO63" s="133"/>
      <c r="NWP63" s="133"/>
      <c r="NWQ63" s="133"/>
      <c r="NWR63" s="133"/>
      <c r="NWS63" s="133"/>
      <c r="NWT63" s="133"/>
      <c r="NWU63" s="133"/>
      <c r="NWV63" s="133"/>
      <c r="NWW63" s="133"/>
      <c r="NWX63" s="133"/>
      <c r="NWY63" s="133"/>
      <c r="NWZ63" s="133"/>
      <c r="NXA63" s="133"/>
      <c r="NXB63" s="133"/>
      <c r="NXC63" s="133"/>
      <c r="NXD63" s="133"/>
      <c r="NXE63" s="133"/>
      <c r="NXF63" s="133"/>
      <c r="NXG63" s="133"/>
      <c r="NXH63" s="133"/>
      <c r="NXI63" s="133"/>
      <c r="NXJ63" s="133"/>
      <c r="NXK63" s="133"/>
      <c r="NXL63" s="133"/>
      <c r="NXM63" s="133"/>
      <c r="NXN63" s="133"/>
      <c r="NXO63" s="133"/>
      <c r="NXP63" s="133"/>
      <c r="NXQ63" s="133"/>
      <c r="NXR63" s="133"/>
      <c r="NXS63" s="133"/>
      <c r="NXT63" s="133"/>
      <c r="NXU63" s="133"/>
      <c r="NXV63" s="133"/>
      <c r="NXW63" s="133"/>
      <c r="NXX63" s="133"/>
      <c r="NXY63" s="133"/>
      <c r="NXZ63" s="133"/>
      <c r="NYA63" s="133"/>
      <c r="NYB63" s="133"/>
      <c r="NYC63" s="133"/>
      <c r="NYD63" s="133"/>
      <c r="NYE63" s="133"/>
      <c r="NYF63" s="133"/>
      <c r="NYG63" s="133"/>
      <c r="NYH63" s="133"/>
      <c r="NYI63" s="133"/>
      <c r="NYJ63" s="133"/>
      <c r="NYK63" s="133"/>
      <c r="NYL63" s="133"/>
      <c r="NYM63" s="133"/>
      <c r="NYN63" s="133"/>
      <c r="NYO63" s="133"/>
      <c r="NYP63" s="133"/>
      <c r="NYQ63" s="133"/>
      <c r="NYR63" s="133"/>
      <c r="NYS63" s="133"/>
      <c r="NYT63" s="133"/>
      <c r="NYU63" s="133"/>
      <c r="NYV63" s="133"/>
      <c r="NYW63" s="133"/>
      <c r="NYX63" s="133"/>
      <c r="NYY63" s="133"/>
      <c r="NYZ63" s="133"/>
      <c r="NZA63" s="133"/>
      <c r="NZB63" s="133"/>
      <c r="NZC63" s="133"/>
      <c r="NZD63" s="133"/>
      <c r="NZE63" s="133"/>
      <c r="NZF63" s="133"/>
      <c r="NZG63" s="133"/>
      <c r="NZH63" s="133"/>
      <c r="NZI63" s="133"/>
      <c r="NZJ63" s="133"/>
      <c r="NZK63" s="133"/>
      <c r="NZL63" s="133"/>
      <c r="NZM63" s="133"/>
      <c r="NZN63" s="133"/>
      <c r="NZO63" s="133"/>
      <c r="NZP63" s="133"/>
      <c r="NZQ63" s="133"/>
      <c r="NZR63" s="133"/>
      <c r="NZS63" s="133"/>
      <c r="NZT63" s="133"/>
      <c r="NZU63" s="133"/>
      <c r="NZV63" s="133"/>
      <c r="NZW63" s="133"/>
      <c r="NZX63" s="133"/>
      <c r="NZY63" s="133"/>
      <c r="NZZ63" s="133"/>
      <c r="OAA63" s="133"/>
      <c r="OAB63" s="133"/>
      <c r="OAC63" s="133"/>
      <c r="OAD63" s="133"/>
      <c r="OAE63" s="133"/>
      <c r="OAF63" s="133"/>
      <c r="OAG63" s="133"/>
      <c r="OAH63" s="133"/>
      <c r="OAI63" s="133"/>
      <c r="OAJ63" s="133"/>
      <c r="OAK63" s="133"/>
      <c r="OAL63" s="133"/>
      <c r="OAM63" s="133"/>
      <c r="OAN63" s="133"/>
      <c r="OAO63" s="133"/>
      <c r="OAP63" s="133"/>
      <c r="OAQ63" s="133"/>
      <c r="OAR63" s="133"/>
      <c r="OAS63" s="133"/>
      <c r="OAT63" s="133"/>
      <c r="OAU63" s="133"/>
      <c r="OAV63" s="133"/>
      <c r="OAW63" s="133"/>
      <c r="OAX63" s="133"/>
      <c r="OAY63" s="133"/>
      <c r="OAZ63" s="133"/>
      <c r="OBA63" s="133"/>
      <c r="OBB63" s="133"/>
      <c r="OBC63" s="133"/>
      <c r="OBD63" s="133"/>
      <c r="OBE63" s="133"/>
      <c r="OBF63" s="133"/>
      <c r="OBG63" s="133"/>
      <c r="OBH63" s="133"/>
      <c r="OBI63" s="133"/>
      <c r="OBJ63" s="133"/>
      <c r="OBK63" s="133"/>
      <c r="OBL63" s="133"/>
      <c r="OBM63" s="133"/>
      <c r="OBN63" s="133"/>
      <c r="OBO63" s="133"/>
      <c r="OBP63" s="133"/>
      <c r="OBQ63" s="133"/>
      <c r="OBR63" s="133"/>
      <c r="OBS63" s="133"/>
      <c r="OBT63" s="133"/>
      <c r="OBU63" s="133"/>
      <c r="OBV63" s="133"/>
      <c r="OBW63" s="133"/>
      <c r="OBX63" s="133"/>
      <c r="OBY63" s="133"/>
      <c r="OBZ63" s="133"/>
      <c r="OCA63" s="133"/>
      <c r="OCB63" s="133"/>
      <c r="OCC63" s="133"/>
      <c r="OCD63" s="133"/>
      <c r="OCE63" s="133"/>
      <c r="OCF63" s="133"/>
      <c r="OCG63" s="133"/>
      <c r="OCH63" s="133"/>
      <c r="OCI63" s="133"/>
      <c r="OCJ63" s="133"/>
      <c r="OCK63" s="133"/>
      <c r="OCL63" s="133"/>
      <c r="OCM63" s="133"/>
      <c r="OCN63" s="133"/>
      <c r="OCO63" s="133"/>
      <c r="OCP63" s="133"/>
      <c r="OCQ63" s="133"/>
      <c r="OCR63" s="133"/>
      <c r="OCS63" s="133"/>
      <c r="OCT63" s="133"/>
      <c r="OCU63" s="133"/>
      <c r="OCV63" s="133"/>
      <c r="OCW63" s="133"/>
      <c r="OCX63" s="133"/>
      <c r="OCY63" s="133"/>
      <c r="OCZ63" s="133"/>
      <c r="ODA63" s="133"/>
      <c r="ODB63" s="133"/>
      <c r="ODC63" s="133"/>
      <c r="ODD63" s="133"/>
      <c r="ODE63" s="133"/>
      <c r="ODF63" s="133"/>
      <c r="ODG63" s="133"/>
      <c r="ODH63" s="133"/>
      <c r="ODI63" s="133"/>
      <c r="ODJ63" s="133"/>
      <c r="ODK63" s="133"/>
      <c r="ODL63" s="133"/>
      <c r="ODM63" s="133"/>
      <c r="ODN63" s="133"/>
      <c r="ODO63" s="133"/>
      <c r="ODP63" s="133"/>
      <c r="ODQ63" s="133"/>
      <c r="ODR63" s="133"/>
      <c r="ODS63" s="133"/>
      <c r="ODT63" s="133"/>
      <c r="ODU63" s="133"/>
      <c r="ODV63" s="133"/>
      <c r="ODW63" s="133"/>
      <c r="ODX63" s="133"/>
      <c r="ODY63" s="133"/>
      <c r="ODZ63" s="133"/>
      <c r="OEA63" s="133"/>
      <c r="OEB63" s="133"/>
      <c r="OEC63" s="133"/>
      <c r="OED63" s="133"/>
      <c r="OEE63" s="133"/>
      <c r="OEF63" s="133"/>
      <c r="OEG63" s="133"/>
      <c r="OEH63" s="133"/>
      <c r="OEI63" s="133"/>
      <c r="OEJ63" s="133"/>
      <c r="OEK63" s="133"/>
      <c r="OEL63" s="133"/>
      <c r="OEM63" s="133"/>
      <c r="OEN63" s="133"/>
      <c r="OEO63" s="133"/>
      <c r="OEP63" s="133"/>
      <c r="OEQ63" s="133"/>
      <c r="OER63" s="133"/>
      <c r="OES63" s="133"/>
      <c r="OET63" s="133"/>
      <c r="OEU63" s="133"/>
      <c r="OEV63" s="133"/>
      <c r="OEW63" s="133"/>
      <c r="OEX63" s="133"/>
      <c r="OEY63" s="133"/>
      <c r="OEZ63" s="133"/>
      <c r="OFA63" s="133"/>
      <c r="OFB63" s="133"/>
      <c r="OFC63" s="133"/>
      <c r="OFD63" s="133"/>
      <c r="OFE63" s="133"/>
      <c r="OFF63" s="133"/>
      <c r="OFG63" s="133"/>
      <c r="OFH63" s="133"/>
      <c r="OFI63" s="133"/>
      <c r="OFJ63" s="133"/>
      <c r="OFK63" s="133"/>
      <c r="OFL63" s="133"/>
      <c r="OFM63" s="133"/>
      <c r="OFN63" s="133"/>
      <c r="OFO63" s="133"/>
      <c r="OFP63" s="133"/>
      <c r="OFQ63" s="133"/>
      <c r="OFR63" s="133"/>
      <c r="OFS63" s="133"/>
      <c r="OFT63" s="133"/>
      <c r="OFU63" s="133"/>
      <c r="OFV63" s="133"/>
      <c r="OFW63" s="133"/>
      <c r="OFX63" s="133"/>
      <c r="OFY63" s="133"/>
      <c r="OFZ63" s="133"/>
      <c r="OGA63" s="133"/>
      <c r="OGB63" s="133"/>
      <c r="OGC63" s="133"/>
      <c r="OGD63" s="133"/>
      <c r="OGE63" s="133"/>
      <c r="OGF63" s="133"/>
      <c r="OGG63" s="133"/>
      <c r="OGH63" s="133"/>
      <c r="OGI63" s="133"/>
      <c r="OGJ63" s="133"/>
      <c r="OGK63" s="133"/>
      <c r="OGL63" s="133"/>
      <c r="OGM63" s="133"/>
      <c r="OGN63" s="133"/>
      <c r="OGO63" s="133"/>
      <c r="OGP63" s="133"/>
      <c r="OGQ63" s="133"/>
      <c r="OGR63" s="133"/>
      <c r="OGS63" s="133"/>
      <c r="OGT63" s="133"/>
      <c r="OGU63" s="133"/>
      <c r="OGV63" s="133"/>
      <c r="OGW63" s="133"/>
      <c r="OGX63" s="133"/>
      <c r="OGY63" s="133"/>
      <c r="OGZ63" s="133"/>
      <c r="OHA63" s="133"/>
      <c r="OHB63" s="133"/>
      <c r="OHC63" s="133"/>
      <c r="OHD63" s="133"/>
      <c r="OHE63" s="133"/>
      <c r="OHF63" s="133"/>
      <c r="OHG63" s="133"/>
      <c r="OHH63" s="133"/>
      <c r="OHI63" s="133"/>
      <c r="OHJ63" s="133"/>
      <c r="OHK63" s="133"/>
      <c r="OHL63" s="133"/>
      <c r="OHM63" s="133"/>
      <c r="OHN63" s="133"/>
      <c r="OHO63" s="133"/>
      <c r="OHP63" s="133"/>
      <c r="OHQ63" s="133"/>
      <c r="OHR63" s="133"/>
      <c r="OHS63" s="133"/>
      <c r="OHT63" s="133"/>
      <c r="OHU63" s="133"/>
      <c r="OHV63" s="133"/>
      <c r="OHW63" s="133"/>
      <c r="OHX63" s="133"/>
      <c r="OHY63" s="133"/>
      <c r="OHZ63" s="133"/>
      <c r="OIA63" s="133"/>
      <c r="OIB63" s="133"/>
      <c r="OIC63" s="133"/>
      <c r="OID63" s="133"/>
      <c r="OIE63" s="133"/>
      <c r="OIF63" s="133"/>
      <c r="OIG63" s="133"/>
      <c r="OIH63" s="133"/>
      <c r="OII63" s="133"/>
      <c r="OIJ63" s="133"/>
      <c r="OIK63" s="133"/>
      <c r="OIL63" s="133"/>
      <c r="OIM63" s="133"/>
      <c r="OIN63" s="133"/>
      <c r="OIO63" s="133"/>
      <c r="OIP63" s="133"/>
      <c r="OIQ63" s="133"/>
      <c r="OIR63" s="133"/>
      <c r="OIS63" s="133"/>
      <c r="OIT63" s="133"/>
      <c r="OIU63" s="133"/>
      <c r="OIV63" s="133"/>
      <c r="OIW63" s="133"/>
      <c r="OIX63" s="133"/>
      <c r="OIY63" s="133"/>
      <c r="OIZ63" s="133"/>
      <c r="OJA63" s="133"/>
      <c r="OJB63" s="133"/>
      <c r="OJC63" s="133"/>
      <c r="OJD63" s="133"/>
      <c r="OJE63" s="133"/>
      <c r="OJF63" s="133"/>
      <c r="OJG63" s="133"/>
      <c r="OJH63" s="133"/>
      <c r="OJI63" s="133"/>
      <c r="OJJ63" s="133"/>
      <c r="OJK63" s="133"/>
      <c r="OJL63" s="133"/>
      <c r="OJM63" s="133"/>
      <c r="OJN63" s="133"/>
      <c r="OJO63" s="133"/>
      <c r="OJP63" s="133"/>
      <c r="OJQ63" s="133"/>
      <c r="OJR63" s="133"/>
      <c r="OJS63" s="133"/>
      <c r="OJT63" s="133"/>
      <c r="OJU63" s="133"/>
      <c r="OJV63" s="133"/>
      <c r="OJW63" s="133"/>
      <c r="OJX63" s="133"/>
      <c r="OJY63" s="133"/>
      <c r="OJZ63" s="133"/>
      <c r="OKA63" s="133"/>
      <c r="OKB63" s="133"/>
      <c r="OKC63" s="133"/>
      <c r="OKD63" s="133"/>
      <c r="OKE63" s="133"/>
      <c r="OKF63" s="133"/>
      <c r="OKG63" s="133"/>
      <c r="OKH63" s="133"/>
      <c r="OKI63" s="133"/>
      <c r="OKJ63" s="133"/>
      <c r="OKK63" s="133"/>
      <c r="OKL63" s="133"/>
      <c r="OKM63" s="133"/>
      <c r="OKN63" s="133"/>
      <c r="OKO63" s="133"/>
      <c r="OKP63" s="133"/>
      <c r="OKQ63" s="133"/>
      <c r="OKR63" s="133"/>
      <c r="OKS63" s="133"/>
      <c r="OKT63" s="133"/>
      <c r="OKU63" s="133"/>
      <c r="OKV63" s="133"/>
      <c r="OKW63" s="133"/>
      <c r="OKX63" s="133"/>
      <c r="OKY63" s="133"/>
      <c r="OKZ63" s="133"/>
      <c r="OLA63" s="133"/>
      <c r="OLB63" s="133"/>
      <c r="OLC63" s="133"/>
      <c r="OLD63" s="133"/>
      <c r="OLE63" s="133"/>
      <c r="OLF63" s="133"/>
      <c r="OLG63" s="133"/>
      <c r="OLH63" s="133"/>
      <c r="OLI63" s="133"/>
      <c r="OLJ63" s="133"/>
      <c r="OLK63" s="133"/>
      <c r="OLL63" s="133"/>
      <c r="OLM63" s="133"/>
      <c r="OLN63" s="133"/>
      <c r="OLO63" s="133"/>
      <c r="OLP63" s="133"/>
      <c r="OLQ63" s="133"/>
      <c r="OLR63" s="133"/>
      <c r="OLS63" s="133"/>
      <c r="OLT63" s="133"/>
      <c r="OLU63" s="133"/>
      <c r="OLV63" s="133"/>
      <c r="OLW63" s="133"/>
      <c r="OLX63" s="133"/>
      <c r="OLY63" s="133"/>
      <c r="OLZ63" s="133"/>
      <c r="OMA63" s="133"/>
      <c r="OMB63" s="133"/>
      <c r="OMC63" s="133"/>
      <c r="OMD63" s="133"/>
      <c r="OME63" s="133"/>
      <c r="OMF63" s="133"/>
      <c r="OMG63" s="133"/>
      <c r="OMH63" s="133"/>
      <c r="OMI63" s="133"/>
      <c r="OMJ63" s="133"/>
      <c r="OMK63" s="133"/>
      <c r="OML63" s="133"/>
      <c r="OMM63" s="133"/>
      <c r="OMN63" s="133"/>
      <c r="OMO63" s="133"/>
      <c r="OMP63" s="133"/>
      <c r="OMQ63" s="133"/>
      <c r="OMR63" s="133"/>
      <c r="OMS63" s="133"/>
      <c r="OMT63" s="133"/>
      <c r="OMU63" s="133"/>
      <c r="OMV63" s="133"/>
      <c r="OMW63" s="133"/>
      <c r="OMX63" s="133"/>
      <c r="OMY63" s="133"/>
      <c r="OMZ63" s="133"/>
      <c r="ONA63" s="133"/>
      <c r="ONB63" s="133"/>
      <c r="ONC63" s="133"/>
      <c r="OND63" s="133"/>
      <c r="ONE63" s="133"/>
      <c r="ONF63" s="133"/>
      <c r="ONG63" s="133"/>
      <c r="ONH63" s="133"/>
      <c r="ONI63" s="133"/>
      <c r="ONJ63" s="133"/>
      <c r="ONK63" s="133"/>
      <c r="ONL63" s="133"/>
      <c r="ONM63" s="133"/>
      <c r="ONN63" s="133"/>
      <c r="ONO63" s="133"/>
      <c r="ONP63" s="133"/>
      <c r="ONQ63" s="133"/>
      <c r="ONR63" s="133"/>
      <c r="ONS63" s="133"/>
      <c r="ONT63" s="133"/>
      <c r="ONU63" s="133"/>
      <c r="ONV63" s="133"/>
      <c r="ONW63" s="133"/>
      <c r="ONX63" s="133"/>
      <c r="ONY63" s="133"/>
      <c r="ONZ63" s="133"/>
      <c r="OOA63" s="133"/>
      <c r="OOB63" s="133"/>
      <c r="OOC63" s="133"/>
      <c r="OOD63" s="133"/>
      <c r="OOE63" s="133"/>
      <c r="OOF63" s="133"/>
      <c r="OOG63" s="133"/>
      <c r="OOH63" s="133"/>
      <c r="OOI63" s="133"/>
      <c r="OOJ63" s="133"/>
      <c r="OOK63" s="133"/>
      <c r="OOL63" s="133"/>
      <c r="OOM63" s="133"/>
      <c r="OON63" s="133"/>
      <c r="OOO63" s="133"/>
      <c r="OOP63" s="133"/>
      <c r="OOQ63" s="133"/>
      <c r="OOR63" s="133"/>
      <c r="OOS63" s="133"/>
      <c r="OOT63" s="133"/>
      <c r="OOU63" s="133"/>
      <c r="OOV63" s="133"/>
      <c r="OOW63" s="133"/>
      <c r="OOX63" s="133"/>
      <c r="OOY63" s="133"/>
      <c r="OOZ63" s="133"/>
      <c r="OPA63" s="133"/>
      <c r="OPB63" s="133"/>
      <c r="OPC63" s="133"/>
      <c r="OPD63" s="133"/>
      <c r="OPE63" s="133"/>
      <c r="OPF63" s="133"/>
      <c r="OPG63" s="133"/>
      <c r="OPH63" s="133"/>
      <c r="OPI63" s="133"/>
      <c r="OPJ63" s="133"/>
      <c r="OPK63" s="133"/>
      <c r="OPL63" s="133"/>
      <c r="OPM63" s="133"/>
      <c r="OPN63" s="133"/>
      <c r="OPO63" s="133"/>
      <c r="OPP63" s="133"/>
      <c r="OPQ63" s="133"/>
      <c r="OPR63" s="133"/>
      <c r="OPS63" s="133"/>
      <c r="OPT63" s="133"/>
      <c r="OPU63" s="133"/>
      <c r="OPV63" s="133"/>
      <c r="OPW63" s="133"/>
      <c r="OPX63" s="133"/>
      <c r="OPY63" s="133"/>
      <c r="OPZ63" s="133"/>
      <c r="OQA63" s="133"/>
      <c r="OQB63" s="133"/>
      <c r="OQC63" s="133"/>
      <c r="OQD63" s="133"/>
      <c r="OQE63" s="133"/>
      <c r="OQF63" s="133"/>
      <c r="OQG63" s="133"/>
      <c r="OQH63" s="133"/>
      <c r="OQI63" s="133"/>
      <c r="OQJ63" s="133"/>
      <c r="OQK63" s="133"/>
      <c r="OQL63" s="133"/>
      <c r="OQM63" s="133"/>
      <c r="OQN63" s="133"/>
      <c r="OQO63" s="133"/>
      <c r="OQP63" s="133"/>
      <c r="OQQ63" s="133"/>
      <c r="OQR63" s="133"/>
      <c r="OQS63" s="133"/>
      <c r="OQT63" s="133"/>
      <c r="OQU63" s="133"/>
      <c r="OQV63" s="133"/>
      <c r="OQW63" s="133"/>
      <c r="OQX63" s="133"/>
      <c r="OQY63" s="133"/>
      <c r="OQZ63" s="133"/>
      <c r="ORA63" s="133"/>
      <c r="ORB63" s="133"/>
      <c r="ORC63" s="133"/>
      <c r="ORD63" s="133"/>
      <c r="ORE63" s="133"/>
      <c r="ORF63" s="133"/>
      <c r="ORG63" s="133"/>
      <c r="ORH63" s="133"/>
      <c r="ORI63" s="133"/>
      <c r="ORJ63" s="133"/>
      <c r="ORK63" s="133"/>
      <c r="ORL63" s="133"/>
      <c r="ORM63" s="133"/>
      <c r="ORN63" s="133"/>
      <c r="ORO63" s="133"/>
      <c r="ORP63" s="133"/>
      <c r="ORQ63" s="133"/>
      <c r="ORR63" s="133"/>
      <c r="ORS63" s="133"/>
      <c r="ORT63" s="133"/>
      <c r="ORU63" s="133"/>
      <c r="ORV63" s="133"/>
      <c r="ORW63" s="133"/>
      <c r="ORX63" s="133"/>
      <c r="ORY63" s="133"/>
      <c r="ORZ63" s="133"/>
      <c r="OSA63" s="133"/>
      <c r="OSB63" s="133"/>
      <c r="OSC63" s="133"/>
      <c r="OSD63" s="133"/>
      <c r="OSE63" s="133"/>
      <c r="OSF63" s="133"/>
      <c r="OSG63" s="133"/>
      <c r="OSH63" s="133"/>
      <c r="OSI63" s="133"/>
      <c r="OSJ63" s="133"/>
      <c r="OSK63" s="133"/>
      <c r="OSL63" s="133"/>
      <c r="OSM63" s="133"/>
      <c r="OSN63" s="133"/>
      <c r="OSO63" s="133"/>
      <c r="OSP63" s="133"/>
      <c r="OSQ63" s="133"/>
      <c r="OSR63" s="133"/>
      <c r="OSS63" s="133"/>
      <c r="OST63" s="133"/>
      <c r="OSU63" s="133"/>
      <c r="OSV63" s="133"/>
      <c r="OSW63" s="133"/>
      <c r="OSX63" s="133"/>
      <c r="OSY63" s="133"/>
      <c r="OSZ63" s="133"/>
      <c r="OTA63" s="133"/>
      <c r="OTB63" s="133"/>
      <c r="OTC63" s="133"/>
      <c r="OTD63" s="133"/>
      <c r="OTE63" s="133"/>
      <c r="OTF63" s="133"/>
      <c r="OTG63" s="133"/>
      <c r="OTH63" s="133"/>
      <c r="OTI63" s="133"/>
      <c r="OTJ63" s="133"/>
      <c r="OTK63" s="133"/>
      <c r="OTL63" s="133"/>
      <c r="OTM63" s="133"/>
      <c r="OTN63" s="133"/>
      <c r="OTO63" s="133"/>
      <c r="OTP63" s="133"/>
      <c r="OTQ63" s="133"/>
      <c r="OTR63" s="133"/>
      <c r="OTS63" s="133"/>
      <c r="OTT63" s="133"/>
      <c r="OTU63" s="133"/>
      <c r="OTV63" s="133"/>
      <c r="OTW63" s="133"/>
      <c r="OTX63" s="133"/>
      <c r="OTY63" s="133"/>
      <c r="OTZ63" s="133"/>
      <c r="OUA63" s="133"/>
      <c r="OUB63" s="133"/>
      <c r="OUC63" s="133"/>
      <c r="OUD63" s="133"/>
      <c r="OUE63" s="133"/>
      <c r="OUF63" s="133"/>
      <c r="OUG63" s="133"/>
      <c r="OUH63" s="133"/>
      <c r="OUI63" s="133"/>
      <c r="OUJ63" s="133"/>
      <c r="OUK63" s="133"/>
      <c r="OUL63" s="133"/>
      <c r="OUM63" s="133"/>
      <c r="OUN63" s="133"/>
      <c r="OUO63" s="133"/>
      <c r="OUP63" s="133"/>
      <c r="OUQ63" s="133"/>
      <c r="OUR63" s="133"/>
      <c r="OUS63" s="133"/>
      <c r="OUT63" s="133"/>
      <c r="OUU63" s="133"/>
      <c r="OUV63" s="133"/>
      <c r="OUW63" s="133"/>
      <c r="OUX63" s="133"/>
      <c r="OUY63" s="133"/>
      <c r="OUZ63" s="133"/>
      <c r="OVA63" s="133"/>
      <c r="OVB63" s="133"/>
      <c r="OVC63" s="133"/>
      <c r="OVD63" s="133"/>
      <c r="OVE63" s="133"/>
      <c r="OVF63" s="133"/>
      <c r="OVG63" s="133"/>
      <c r="OVH63" s="133"/>
      <c r="OVI63" s="133"/>
      <c r="OVJ63" s="133"/>
      <c r="OVK63" s="133"/>
      <c r="OVL63" s="133"/>
      <c r="OVM63" s="133"/>
      <c r="OVN63" s="133"/>
      <c r="OVO63" s="133"/>
      <c r="OVP63" s="133"/>
      <c r="OVQ63" s="133"/>
      <c r="OVR63" s="133"/>
      <c r="OVS63" s="133"/>
      <c r="OVT63" s="133"/>
      <c r="OVU63" s="133"/>
      <c r="OVV63" s="133"/>
      <c r="OVW63" s="133"/>
      <c r="OVX63" s="133"/>
      <c r="OVY63" s="133"/>
      <c r="OVZ63" s="133"/>
      <c r="OWA63" s="133"/>
      <c r="OWB63" s="133"/>
      <c r="OWC63" s="133"/>
      <c r="OWD63" s="133"/>
      <c r="OWE63" s="133"/>
      <c r="OWF63" s="133"/>
      <c r="OWG63" s="133"/>
      <c r="OWH63" s="133"/>
      <c r="OWI63" s="133"/>
      <c r="OWJ63" s="133"/>
      <c r="OWK63" s="133"/>
      <c r="OWL63" s="133"/>
      <c r="OWM63" s="133"/>
      <c r="OWN63" s="133"/>
      <c r="OWO63" s="133"/>
      <c r="OWP63" s="133"/>
      <c r="OWQ63" s="133"/>
      <c r="OWR63" s="133"/>
      <c r="OWS63" s="133"/>
      <c r="OWT63" s="133"/>
      <c r="OWU63" s="133"/>
      <c r="OWV63" s="133"/>
      <c r="OWW63" s="133"/>
      <c r="OWX63" s="133"/>
      <c r="OWY63" s="133"/>
      <c r="OWZ63" s="133"/>
      <c r="OXA63" s="133"/>
      <c r="OXB63" s="133"/>
      <c r="OXC63" s="133"/>
      <c r="OXD63" s="133"/>
      <c r="OXE63" s="133"/>
      <c r="OXF63" s="133"/>
      <c r="OXG63" s="133"/>
      <c r="OXH63" s="133"/>
      <c r="OXI63" s="133"/>
      <c r="OXJ63" s="133"/>
      <c r="OXK63" s="133"/>
      <c r="OXL63" s="133"/>
      <c r="OXM63" s="133"/>
      <c r="OXN63" s="133"/>
      <c r="OXO63" s="133"/>
      <c r="OXP63" s="133"/>
      <c r="OXQ63" s="133"/>
      <c r="OXR63" s="133"/>
      <c r="OXS63" s="133"/>
      <c r="OXT63" s="133"/>
      <c r="OXU63" s="133"/>
      <c r="OXV63" s="133"/>
      <c r="OXW63" s="133"/>
      <c r="OXX63" s="133"/>
      <c r="OXY63" s="133"/>
      <c r="OXZ63" s="133"/>
      <c r="OYA63" s="133"/>
      <c r="OYB63" s="133"/>
      <c r="OYC63" s="133"/>
      <c r="OYD63" s="133"/>
      <c r="OYE63" s="133"/>
      <c r="OYF63" s="133"/>
      <c r="OYG63" s="133"/>
      <c r="OYH63" s="133"/>
      <c r="OYI63" s="133"/>
      <c r="OYJ63" s="133"/>
      <c r="OYK63" s="133"/>
      <c r="OYL63" s="133"/>
      <c r="OYM63" s="133"/>
      <c r="OYN63" s="133"/>
      <c r="OYO63" s="133"/>
      <c r="OYP63" s="133"/>
      <c r="OYQ63" s="133"/>
      <c r="OYR63" s="133"/>
      <c r="OYS63" s="133"/>
      <c r="OYT63" s="133"/>
      <c r="OYU63" s="133"/>
      <c r="OYV63" s="133"/>
      <c r="OYW63" s="133"/>
      <c r="OYX63" s="133"/>
      <c r="OYY63" s="133"/>
      <c r="OYZ63" s="133"/>
      <c r="OZA63" s="133"/>
      <c r="OZB63" s="133"/>
      <c r="OZC63" s="133"/>
      <c r="OZD63" s="133"/>
      <c r="OZE63" s="133"/>
      <c r="OZF63" s="133"/>
      <c r="OZG63" s="133"/>
      <c r="OZH63" s="133"/>
      <c r="OZI63" s="133"/>
      <c r="OZJ63" s="133"/>
      <c r="OZK63" s="133"/>
      <c r="OZL63" s="133"/>
      <c r="OZM63" s="133"/>
      <c r="OZN63" s="133"/>
      <c r="OZO63" s="133"/>
      <c r="OZP63" s="133"/>
      <c r="OZQ63" s="133"/>
      <c r="OZR63" s="133"/>
      <c r="OZS63" s="133"/>
      <c r="OZT63" s="133"/>
      <c r="OZU63" s="133"/>
      <c r="OZV63" s="133"/>
      <c r="OZW63" s="133"/>
      <c r="OZX63" s="133"/>
      <c r="OZY63" s="133"/>
      <c r="OZZ63" s="133"/>
      <c r="PAA63" s="133"/>
      <c r="PAB63" s="133"/>
      <c r="PAC63" s="133"/>
      <c r="PAD63" s="133"/>
      <c r="PAE63" s="133"/>
      <c r="PAF63" s="133"/>
      <c r="PAG63" s="133"/>
      <c r="PAH63" s="133"/>
      <c r="PAI63" s="133"/>
      <c r="PAJ63" s="133"/>
      <c r="PAK63" s="133"/>
      <c r="PAL63" s="133"/>
      <c r="PAM63" s="133"/>
      <c r="PAN63" s="133"/>
      <c r="PAO63" s="133"/>
      <c r="PAP63" s="133"/>
      <c r="PAQ63" s="133"/>
      <c r="PAR63" s="133"/>
      <c r="PAS63" s="133"/>
      <c r="PAT63" s="133"/>
      <c r="PAU63" s="133"/>
      <c r="PAV63" s="133"/>
      <c r="PAW63" s="133"/>
      <c r="PAX63" s="133"/>
      <c r="PAY63" s="133"/>
      <c r="PAZ63" s="133"/>
      <c r="PBA63" s="133"/>
      <c r="PBB63" s="133"/>
      <c r="PBC63" s="133"/>
      <c r="PBD63" s="133"/>
      <c r="PBE63" s="133"/>
      <c r="PBF63" s="133"/>
      <c r="PBG63" s="133"/>
      <c r="PBH63" s="133"/>
      <c r="PBI63" s="133"/>
      <c r="PBJ63" s="133"/>
      <c r="PBK63" s="133"/>
      <c r="PBL63" s="133"/>
      <c r="PBM63" s="133"/>
      <c r="PBN63" s="133"/>
      <c r="PBO63" s="133"/>
      <c r="PBP63" s="133"/>
      <c r="PBQ63" s="133"/>
      <c r="PBR63" s="133"/>
      <c r="PBS63" s="133"/>
      <c r="PBT63" s="133"/>
      <c r="PBU63" s="133"/>
      <c r="PBV63" s="133"/>
      <c r="PBW63" s="133"/>
      <c r="PBX63" s="133"/>
      <c r="PBY63" s="133"/>
      <c r="PBZ63" s="133"/>
      <c r="PCA63" s="133"/>
      <c r="PCB63" s="133"/>
      <c r="PCC63" s="133"/>
      <c r="PCD63" s="133"/>
      <c r="PCE63" s="133"/>
      <c r="PCF63" s="133"/>
      <c r="PCG63" s="133"/>
      <c r="PCH63" s="133"/>
      <c r="PCI63" s="133"/>
      <c r="PCJ63" s="133"/>
      <c r="PCK63" s="133"/>
      <c r="PCL63" s="133"/>
      <c r="PCM63" s="133"/>
      <c r="PCN63" s="133"/>
      <c r="PCO63" s="133"/>
      <c r="PCP63" s="133"/>
      <c r="PCQ63" s="133"/>
      <c r="PCR63" s="133"/>
      <c r="PCS63" s="133"/>
      <c r="PCT63" s="133"/>
      <c r="PCU63" s="133"/>
      <c r="PCV63" s="133"/>
      <c r="PCW63" s="133"/>
      <c r="PCX63" s="133"/>
      <c r="PCY63" s="133"/>
      <c r="PCZ63" s="133"/>
      <c r="PDA63" s="133"/>
      <c r="PDB63" s="133"/>
      <c r="PDC63" s="133"/>
      <c r="PDD63" s="133"/>
      <c r="PDE63" s="133"/>
      <c r="PDF63" s="133"/>
      <c r="PDG63" s="133"/>
      <c r="PDH63" s="133"/>
      <c r="PDI63" s="133"/>
      <c r="PDJ63" s="133"/>
      <c r="PDK63" s="133"/>
      <c r="PDL63" s="133"/>
      <c r="PDM63" s="133"/>
      <c r="PDN63" s="133"/>
      <c r="PDO63" s="133"/>
      <c r="PDP63" s="133"/>
      <c r="PDQ63" s="133"/>
      <c r="PDR63" s="133"/>
      <c r="PDS63" s="133"/>
      <c r="PDT63" s="133"/>
      <c r="PDU63" s="133"/>
      <c r="PDV63" s="133"/>
      <c r="PDW63" s="133"/>
      <c r="PDX63" s="133"/>
      <c r="PDY63" s="133"/>
      <c r="PDZ63" s="133"/>
      <c r="PEA63" s="133"/>
      <c r="PEB63" s="133"/>
      <c r="PEC63" s="133"/>
      <c r="PED63" s="133"/>
      <c r="PEE63" s="133"/>
      <c r="PEF63" s="133"/>
      <c r="PEG63" s="133"/>
      <c r="PEH63" s="133"/>
      <c r="PEI63" s="133"/>
      <c r="PEJ63" s="133"/>
      <c r="PEK63" s="133"/>
      <c r="PEL63" s="133"/>
      <c r="PEM63" s="133"/>
      <c r="PEN63" s="133"/>
      <c r="PEO63" s="133"/>
      <c r="PEP63" s="133"/>
      <c r="PEQ63" s="133"/>
      <c r="PER63" s="133"/>
      <c r="PES63" s="133"/>
      <c r="PET63" s="133"/>
      <c r="PEU63" s="133"/>
      <c r="PEV63" s="133"/>
      <c r="PEW63" s="133"/>
      <c r="PEX63" s="133"/>
      <c r="PEY63" s="133"/>
      <c r="PEZ63" s="133"/>
      <c r="PFA63" s="133"/>
      <c r="PFB63" s="133"/>
      <c r="PFC63" s="133"/>
      <c r="PFD63" s="133"/>
      <c r="PFE63" s="133"/>
      <c r="PFF63" s="133"/>
      <c r="PFG63" s="133"/>
      <c r="PFH63" s="133"/>
      <c r="PFI63" s="133"/>
      <c r="PFJ63" s="133"/>
      <c r="PFK63" s="133"/>
      <c r="PFL63" s="133"/>
      <c r="PFM63" s="133"/>
      <c r="PFN63" s="133"/>
      <c r="PFO63" s="133"/>
      <c r="PFP63" s="133"/>
      <c r="PFQ63" s="133"/>
      <c r="PFR63" s="133"/>
      <c r="PFS63" s="133"/>
      <c r="PFT63" s="133"/>
      <c r="PFU63" s="133"/>
      <c r="PFV63" s="133"/>
      <c r="PFW63" s="133"/>
      <c r="PFX63" s="133"/>
      <c r="PFY63" s="133"/>
      <c r="PFZ63" s="133"/>
      <c r="PGA63" s="133"/>
      <c r="PGB63" s="133"/>
      <c r="PGC63" s="133"/>
      <c r="PGD63" s="133"/>
      <c r="PGE63" s="133"/>
      <c r="PGF63" s="133"/>
      <c r="PGG63" s="133"/>
      <c r="PGH63" s="133"/>
      <c r="PGI63" s="133"/>
      <c r="PGJ63" s="133"/>
      <c r="PGK63" s="133"/>
      <c r="PGL63" s="133"/>
      <c r="PGM63" s="133"/>
      <c r="PGN63" s="133"/>
      <c r="PGO63" s="133"/>
      <c r="PGP63" s="133"/>
      <c r="PGQ63" s="133"/>
      <c r="PGR63" s="133"/>
      <c r="PGS63" s="133"/>
      <c r="PGT63" s="133"/>
      <c r="PGU63" s="133"/>
      <c r="PGV63" s="133"/>
      <c r="PGW63" s="133"/>
      <c r="PGX63" s="133"/>
      <c r="PGY63" s="133"/>
      <c r="PGZ63" s="133"/>
      <c r="PHA63" s="133"/>
      <c r="PHB63" s="133"/>
      <c r="PHC63" s="133"/>
      <c r="PHD63" s="133"/>
      <c r="PHE63" s="133"/>
      <c r="PHF63" s="133"/>
      <c r="PHG63" s="133"/>
      <c r="PHH63" s="133"/>
      <c r="PHI63" s="133"/>
      <c r="PHJ63" s="133"/>
      <c r="PHK63" s="133"/>
      <c r="PHL63" s="133"/>
      <c r="PHM63" s="133"/>
      <c r="PHN63" s="133"/>
      <c r="PHO63" s="133"/>
      <c r="PHP63" s="133"/>
      <c r="PHQ63" s="133"/>
      <c r="PHR63" s="133"/>
      <c r="PHS63" s="133"/>
      <c r="PHT63" s="133"/>
      <c r="PHU63" s="133"/>
      <c r="PHV63" s="133"/>
      <c r="PHW63" s="133"/>
      <c r="PHX63" s="133"/>
      <c r="PHY63" s="133"/>
      <c r="PHZ63" s="133"/>
      <c r="PIA63" s="133"/>
      <c r="PIB63" s="133"/>
      <c r="PIC63" s="133"/>
      <c r="PID63" s="133"/>
      <c r="PIE63" s="133"/>
      <c r="PIF63" s="133"/>
      <c r="PIG63" s="133"/>
      <c r="PIH63" s="133"/>
      <c r="PII63" s="133"/>
      <c r="PIJ63" s="133"/>
      <c r="PIK63" s="133"/>
      <c r="PIL63" s="133"/>
      <c r="PIM63" s="133"/>
      <c r="PIN63" s="133"/>
      <c r="PIO63" s="133"/>
      <c r="PIP63" s="133"/>
      <c r="PIQ63" s="133"/>
      <c r="PIR63" s="133"/>
      <c r="PIS63" s="133"/>
      <c r="PIT63" s="133"/>
      <c r="PIU63" s="133"/>
      <c r="PIV63" s="133"/>
      <c r="PIW63" s="133"/>
      <c r="PIX63" s="133"/>
      <c r="PIY63" s="133"/>
      <c r="PIZ63" s="133"/>
      <c r="PJA63" s="133"/>
      <c r="PJB63" s="133"/>
      <c r="PJC63" s="133"/>
      <c r="PJD63" s="133"/>
      <c r="PJE63" s="133"/>
      <c r="PJF63" s="133"/>
      <c r="PJG63" s="133"/>
      <c r="PJH63" s="133"/>
      <c r="PJI63" s="133"/>
      <c r="PJJ63" s="133"/>
      <c r="PJK63" s="133"/>
      <c r="PJL63" s="133"/>
      <c r="PJM63" s="133"/>
      <c r="PJN63" s="133"/>
      <c r="PJO63" s="133"/>
      <c r="PJP63" s="133"/>
      <c r="PJQ63" s="133"/>
      <c r="PJR63" s="133"/>
      <c r="PJS63" s="133"/>
      <c r="PJT63" s="133"/>
      <c r="PJU63" s="133"/>
      <c r="PJV63" s="133"/>
      <c r="PJW63" s="133"/>
      <c r="PJX63" s="133"/>
      <c r="PJY63" s="133"/>
      <c r="PJZ63" s="133"/>
      <c r="PKA63" s="133"/>
      <c r="PKB63" s="133"/>
      <c r="PKC63" s="133"/>
      <c r="PKD63" s="133"/>
      <c r="PKE63" s="133"/>
      <c r="PKF63" s="133"/>
      <c r="PKG63" s="133"/>
      <c r="PKH63" s="133"/>
      <c r="PKI63" s="133"/>
      <c r="PKJ63" s="133"/>
      <c r="PKK63" s="133"/>
      <c r="PKL63" s="133"/>
      <c r="PKM63" s="133"/>
      <c r="PKN63" s="133"/>
      <c r="PKO63" s="133"/>
      <c r="PKP63" s="133"/>
      <c r="PKQ63" s="133"/>
      <c r="PKR63" s="133"/>
      <c r="PKS63" s="133"/>
      <c r="PKT63" s="133"/>
      <c r="PKU63" s="133"/>
      <c r="PKV63" s="133"/>
      <c r="PKW63" s="133"/>
      <c r="PKX63" s="133"/>
      <c r="PKY63" s="133"/>
      <c r="PKZ63" s="133"/>
      <c r="PLA63" s="133"/>
      <c r="PLB63" s="133"/>
      <c r="PLC63" s="133"/>
      <c r="PLD63" s="133"/>
      <c r="PLE63" s="133"/>
      <c r="PLF63" s="133"/>
      <c r="PLG63" s="133"/>
      <c r="PLH63" s="133"/>
      <c r="PLI63" s="133"/>
      <c r="PLJ63" s="133"/>
      <c r="PLK63" s="133"/>
      <c r="PLL63" s="133"/>
      <c r="PLM63" s="133"/>
      <c r="PLN63" s="133"/>
      <c r="PLO63" s="133"/>
      <c r="PLP63" s="133"/>
      <c r="PLQ63" s="133"/>
      <c r="PLR63" s="133"/>
      <c r="PLS63" s="133"/>
      <c r="PLT63" s="133"/>
      <c r="PLU63" s="133"/>
      <c r="PLV63" s="133"/>
      <c r="PLW63" s="133"/>
      <c r="PLX63" s="133"/>
      <c r="PLY63" s="133"/>
      <c r="PLZ63" s="133"/>
      <c r="PMA63" s="133"/>
      <c r="PMB63" s="133"/>
      <c r="PMC63" s="133"/>
      <c r="PMD63" s="133"/>
      <c r="PME63" s="133"/>
      <c r="PMF63" s="133"/>
      <c r="PMG63" s="133"/>
      <c r="PMH63" s="133"/>
      <c r="PMI63" s="133"/>
      <c r="PMJ63" s="133"/>
      <c r="PMK63" s="133"/>
      <c r="PML63" s="133"/>
      <c r="PMM63" s="133"/>
      <c r="PMN63" s="133"/>
      <c r="PMO63" s="133"/>
      <c r="PMP63" s="133"/>
      <c r="PMQ63" s="133"/>
      <c r="PMR63" s="133"/>
      <c r="PMS63" s="133"/>
      <c r="PMT63" s="133"/>
      <c r="PMU63" s="133"/>
      <c r="PMV63" s="133"/>
      <c r="PMW63" s="133"/>
      <c r="PMX63" s="133"/>
      <c r="PMY63" s="133"/>
      <c r="PMZ63" s="133"/>
      <c r="PNA63" s="133"/>
      <c r="PNB63" s="133"/>
      <c r="PNC63" s="133"/>
      <c r="PND63" s="133"/>
      <c r="PNE63" s="133"/>
      <c r="PNF63" s="133"/>
      <c r="PNG63" s="133"/>
      <c r="PNH63" s="133"/>
      <c r="PNI63" s="133"/>
      <c r="PNJ63" s="133"/>
      <c r="PNK63" s="133"/>
      <c r="PNL63" s="133"/>
      <c r="PNM63" s="133"/>
      <c r="PNN63" s="133"/>
      <c r="PNO63" s="133"/>
      <c r="PNP63" s="133"/>
      <c r="PNQ63" s="133"/>
      <c r="PNR63" s="133"/>
      <c r="PNS63" s="133"/>
      <c r="PNT63" s="133"/>
      <c r="PNU63" s="133"/>
      <c r="PNV63" s="133"/>
      <c r="PNW63" s="133"/>
      <c r="PNX63" s="133"/>
      <c r="PNY63" s="133"/>
      <c r="PNZ63" s="133"/>
      <c r="POA63" s="133"/>
      <c r="POB63" s="133"/>
      <c r="POC63" s="133"/>
      <c r="POD63" s="133"/>
      <c r="POE63" s="133"/>
      <c r="POF63" s="133"/>
      <c r="POG63" s="133"/>
      <c r="POH63" s="133"/>
      <c r="POI63" s="133"/>
      <c r="POJ63" s="133"/>
      <c r="POK63" s="133"/>
      <c r="POL63" s="133"/>
      <c r="POM63" s="133"/>
      <c r="PON63" s="133"/>
      <c r="POO63" s="133"/>
      <c r="POP63" s="133"/>
      <c r="POQ63" s="133"/>
      <c r="POR63" s="133"/>
      <c r="POS63" s="133"/>
      <c r="POT63" s="133"/>
      <c r="POU63" s="133"/>
      <c r="POV63" s="133"/>
      <c r="POW63" s="133"/>
      <c r="POX63" s="133"/>
      <c r="POY63" s="133"/>
      <c r="POZ63" s="133"/>
      <c r="PPA63" s="133"/>
      <c r="PPB63" s="133"/>
      <c r="PPC63" s="133"/>
      <c r="PPD63" s="133"/>
      <c r="PPE63" s="133"/>
      <c r="PPF63" s="133"/>
      <c r="PPG63" s="133"/>
      <c r="PPH63" s="133"/>
      <c r="PPI63" s="133"/>
      <c r="PPJ63" s="133"/>
      <c r="PPK63" s="133"/>
      <c r="PPL63" s="133"/>
      <c r="PPM63" s="133"/>
      <c r="PPN63" s="133"/>
      <c r="PPO63" s="133"/>
      <c r="PPP63" s="133"/>
      <c r="PPQ63" s="133"/>
      <c r="PPR63" s="133"/>
      <c r="PPS63" s="133"/>
      <c r="PPT63" s="133"/>
      <c r="PPU63" s="133"/>
      <c r="PPV63" s="133"/>
      <c r="PPW63" s="133"/>
      <c r="PPX63" s="133"/>
      <c r="PPY63" s="133"/>
      <c r="PPZ63" s="133"/>
      <c r="PQA63" s="133"/>
      <c r="PQB63" s="133"/>
      <c r="PQC63" s="133"/>
      <c r="PQD63" s="133"/>
      <c r="PQE63" s="133"/>
      <c r="PQF63" s="133"/>
      <c r="PQG63" s="133"/>
      <c r="PQH63" s="133"/>
      <c r="PQI63" s="133"/>
      <c r="PQJ63" s="133"/>
      <c r="PQK63" s="133"/>
      <c r="PQL63" s="133"/>
      <c r="PQM63" s="133"/>
      <c r="PQN63" s="133"/>
      <c r="PQO63" s="133"/>
      <c r="PQP63" s="133"/>
      <c r="PQQ63" s="133"/>
      <c r="PQR63" s="133"/>
      <c r="PQS63" s="133"/>
      <c r="PQT63" s="133"/>
      <c r="PQU63" s="133"/>
      <c r="PQV63" s="133"/>
      <c r="PQW63" s="133"/>
      <c r="PQX63" s="133"/>
      <c r="PQY63" s="133"/>
      <c r="PQZ63" s="133"/>
      <c r="PRA63" s="133"/>
      <c r="PRB63" s="133"/>
      <c r="PRC63" s="133"/>
      <c r="PRD63" s="133"/>
      <c r="PRE63" s="133"/>
      <c r="PRF63" s="133"/>
      <c r="PRG63" s="133"/>
      <c r="PRH63" s="133"/>
      <c r="PRI63" s="133"/>
      <c r="PRJ63" s="133"/>
      <c r="PRK63" s="133"/>
      <c r="PRL63" s="133"/>
      <c r="PRM63" s="133"/>
      <c r="PRN63" s="133"/>
      <c r="PRO63" s="133"/>
      <c r="PRP63" s="133"/>
      <c r="PRQ63" s="133"/>
      <c r="PRR63" s="133"/>
      <c r="PRS63" s="133"/>
      <c r="PRT63" s="133"/>
      <c r="PRU63" s="133"/>
      <c r="PRV63" s="133"/>
      <c r="PRW63" s="133"/>
      <c r="PRX63" s="133"/>
      <c r="PRY63" s="133"/>
      <c r="PRZ63" s="133"/>
      <c r="PSA63" s="133"/>
      <c r="PSB63" s="133"/>
      <c r="PSC63" s="133"/>
      <c r="PSD63" s="133"/>
      <c r="PSE63" s="133"/>
      <c r="PSF63" s="133"/>
      <c r="PSG63" s="133"/>
      <c r="PSH63" s="133"/>
      <c r="PSI63" s="133"/>
      <c r="PSJ63" s="133"/>
      <c r="PSK63" s="133"/>
      <c r="PSL63" s="133"/>
      <c r="PSM63" s="133"/>
      <c r="PSN63" s="133"/>
      <c r="PSO63" s="133"/>
      <c r="PSP63" s="133"/>
      <c r="PSQ63" s="133"/>
      <c r="PSR63" s="133"/>
      <c r="PSS63" s="133"/>
      <c r="PST63" s="133"/>
      <c r="PSU63" s="133"/>
      <c r="PSV63" s="133"/>
      <c r="PSW63" s="133"/>
      <c r="PSX63" s="133"/>
      <c r="PSY63" s="133"/>
      <c r="PSZ63" s="133"/>
      <c r="PTA63" s="133"/>
      <c r="PTB63" s="133"/>
      <c r="PTC63" s="133"/>
      <c r="PTD63" s="133"/>
      <c r="PTE63" s="133"/>
      <c r="PTF63" s="133"/>
      <c r="PTG63" s="133"/>
      <c r="PTH63" s="133"/>
      <c r="PTI63" s="133"/>
      <c r="PTJ63" s="133"/>
      <c r="PTK63" s="133"/>
      <c r="PTL63" s="133"/>
      <c r="PTM63" s="133"/>
      <c r="PTN63" s="133"/>
      <c r="PTO63" s="133"/>
      <c r="PTP63" s="133"/>
      <c r="PTQ63" s="133"/>
      <c r="PTR63" s="133"/>
      <c r="PTS63" s="133"/>
      <c r="PTT63" s="133"/>
      <c r="PTU63" s="133"/>
      <c r="PTV63" s="133"/>
      <c r="PTW63" s="133"/>
      <c r="PTX63" s="133"/>
      <c r="PTY63" s="133"/>
      <c r="PTZ63" s="133"/>
      <c r="PUA63" s="133"/>
      <c r="PUB63" s="133"/>
      <c r="PUC63" s="133"/>
      <c r="PUD63" s="133"/>
      <c r="PUE63" s="133"/>
      <c r="PUF63" s="133"/>
      <c r="PUG63" s="133"/>
      <c r="PUH63" s="133"/>
      <c r="PUI63" s="133"/>
      <c r="PUJ63" s="133"/>
      <c r="PUK63" s="133"/>
      <c r="PUL63" s="133"/>
      <c r="PUM63" s="133"/>
      <c r="PUN63" s="133"/>
      <c r="PUO63" s="133"/>
      <c r="PUP63" s="133"/>
      <c r="PUQ63" s="133"/>
      <c r="PUR63" s="133"/>
      <c r="PUS63" s="133"/>
      <c r="PUT63" s="133"/>
      <c r="PUU63" s="133"/>
      <c r="PUV63" s="133"/>
      <c r="PUW63" s="133"/>
      <c r="PUX63" s="133"/>
      <c r="PUY63" s="133"/>
      <c r="PUZ63" s="133"/>
      <c r="PVA63" s="133"/>
      <c r="PVB63" s="133"/>
      <c r="PVC63" s="133"/>
      <c r="PVD63" s="133"/>
      <c r="PVE63" s="133"/>
      <c r="PVF63" s="133"/>
      <c r="PVG63" s="133"/>
      <c r="PVH63" s="133"/>
      <c r="PVI63" s="133"/>
      <c r="PVJ63" s="133"/>
      <c r="PVK63" s="133"/>
      <c r="PVL63" s="133"/>
      <c r="PVM63" s="133"/>
      <c r="PVN63" s="133"/>
      <c r="PVO63" s="133"/>
      <c r="PVP63" s="133"/>
      <c r="PVQ63" s="133"/>
      <c r="PVR63" s="133"/>
      <c r="PVS63" s="133"/>
      <c r="PVT63" s="133"/>
      <c r="PVU63" s="133"/>
      <c r="PVV63" s="133"/>
      <c r="PVW63" s="133"/>
      <c r="PVX63" s="133"/>
      <c r="PVY63" s="133"/>
      <c r="PVZ63" s="133"/>
      <c r="PWA63" s="133"/>
      <c r="PWB63" s="133"/>
      <c r="PWC63" s="133"/>
      <c r="PWD63" s="133"/>
      <c r="PWE63" s="133"/>
      <c r="PWF63" s="133"/>
      <c r="PWG63" s="133"/>
      <c r="PWH63" s="133"/>
      <c r="PWI63" s="133"/>
      <c r="PWJ63" s="133"/>
      <c r="PWK63" s="133"/>
      <c r="PWL63" s="133"/>
      <c r="PWM63" s="133"/>
      <c r="PWN63" s="133"/>
      <c r="PWO63" s="133"/>
      <c r="PWP63" s="133"/>
      <c r="PWQ63" s="133"/>
      <c r="PWR63" s="133"/>
      <c r="PWS63" s="133"/>
      <c r="PWT63" s="133"/>
      <c r="PWU63" s="133"/>
      <c r="PWV63" s="133"/>
      <c r="PWW63" s="133"/>
      <c r="PWX63" s="133"/>
      <c r="PWY63" s="133"/>
      <c r="PWZ63" s="133"/>
      <c r="PXA63" s="133"/>
      <c r="PXB63" s="133"/>
      <c r="PXC63" s="133"/>
      <c r="PXD63" s="133"/>
      <c r="PXE63" s="133"/>
      <c r="PXF63" s="133"/>
      <c r="PXG63" s="133"/>
      <c r="PXH63" s="133"/>
      <c r="PXI63" s="133"/>
      <c r="PXJ63" s="133"/>
      <c r="PXK63" s="133"/>
      <c r="PXL63" s="133"/>
      <c r="PXM63" s="133"/>
      <c r="PXN63" s="133"/>
      <c r="PXO63" s="133"/>
      <c r="PXP63" s="133"/>
      <c r="PXQ63" s="133"/>
      <c r="PXR63" s="133"/>
      <c r="PXS63" s="133"/>
      <c r="PXT63" s="133"/>
      <c r="PXU63" s="133"/>
      <c r="PXV63" s="133"/>
      <c r="PXW63" s="133"/>
      <c r="PXX63" s="133"/>
      <c r="PXY63" s="133"/>
      <c r="PXZ63" s="133"/>
      <c r="PYA63" s="133"/>
      <c r="PYB63" s="133"/>
      <c r="PYC63" s="133"/>
      <c r="PYD63" s="133"/>
      <c r="PYE63" s="133"/>
      <c r="PYF63" s="133"/>
      <c r="PYG63" s="133"/>
      <c r="PYH63" s="133"/>
      <c r="PYI63" s="133"/>
      <c r="PYJ63" s="133"/>
      <c r="PYK63" s="133"/>
      <c r="PYL63" s="133"/>
      <c r="PYM63" s="133"/>
      <c r="PYN63" s="133"/>
      <c r="PYO63" s="133"/>
      <c r="PYP63" s="133"/>
      <c r="PYQ63" s="133"/>
      <c r="PYR63" s="133"/>
      <c r="PYS63" s="133"/>
      <c r="PYT63" s="133"/>
      <c r="PYU63" s="133"/>
      <c r="PYV63" s="133"/>
      <c r="PYW63" s="133"/>
      <c r="PYX63" s="133"/>
      <c r="PYY63" s="133"/>
      <c r="PYZ63" s="133"/>
      <c r="PZA63" s="133"/>
      <c r="PZB63" s="133"/>
      <c r="PZC63" s="133"/>
      <c r="PZD63" s="133"/>
      <c r="PZE63" s="133"/>
      <c r="PZF63" s="133"/>
      <c r="PZG63" s="133"/>
      <c r="PZH63" s="133"/>
      <c r="PZI63" s="133"/>
      <c r="PZJ63" s="133"/>
      <c r="PZK63" s="133"/>
      <c r="PZL63" s="133"/>
      <c r="PZM63" s="133"/>
      <c r="PZN63" s="133"/>
      <c r="PZO63" s="133"/>
      <c r="PZP63" s="133"/>
      <c r="PZQ63" s="133"/>
      <c r="PZR63" s="133"/>
      <c r="PZS63" s="133"/>
      <c r="PZT63" s="133"/>
      <c r="PZU63" s="133"/>
      <c r="PZV63" s="133"/>
      <c r="PZW63" s="133"/>
      <c r="PZX63" s="133"/>
      <c r="PZY63" s="133"/>
      <c r="PZZ63" s="133"/>
      <c r="QAA63" s="133"/>
      <c r="QAB63" s="133"/>
      <c r="QAC63" s="133"/>
      <c r="QAD63" s="133"/>
      <c r="QAE63" s="133"/>
      <c r="QAF63" s="133"/>
      <c r="QAG63" s="133"/>
      <c r="QAH63" s="133"/>
      <c r="QAI63" s="133"/>
      <c r="QAJ63" s="133"/>
      <c r="QAK63" s="133"/>
      <c r="QAL63" s="133"/>
      <c r="QAM63" s="133"/>
      <c r="QAN63" s="133"/>
      <c r="QAO63" s="133"/>
      <c r="QAP63" s="133"/>
      <c r="QAQ63" s="133"/>
      <c r="QAR63" s="133"/>
      <c r="QAS63" s="133"/>
      <c r="QAT63" s="133"/>
      <c r="QAU63" s="133"/>
      <c r="QAV63" s="133"/>
      <c r="QAW63" s="133"/>
      <c r="QAX63" s="133"/>
      <c r="QAY63" s="133"/>
      <c r="QAZ63" s="133"/>
      <c r="QBA63" s="133"/>
      <c r="QBB63" s="133"/>
      <c r="QBC63" s="133"/>
      <c r="QBD63" s="133"/>
      <c r="QBE63" s="133"/>
      <c r="QBF63" s="133"/>
      <c r="QBG63" s="133"/>
      <c r="QBH63" s="133"/>
      <c r="QBI63" s="133"/>
      <c r="QBJ63" s="133"/>
      <c r="QBK63" s="133"/>
      <c r="QBL63" s="133"/>
      <c r="QBM63" s="133"/>
      <c r="QBN63" s="133"/>
      <c r="QBO63" s="133"/>
      <c r="QBP63" s="133"/>
      <c r="QBQ63" s="133"/>
      <c r="QBR63" s="133"/>
      <c r="QBS63" s="133"/>
      <c r="QBT63" s="133"/>
      <c r="QBU63" s="133"/>
      <c r="QBV63" s="133"/>
      <c r="QBW63" s="133"/>
      <c r="QBX63" s="133"/>
      <c r="QBY63" s="133"/>
      <c r="QBZ63" s="133"/>
      <c r="QCA63" s="133"/>
      <c r="QCB63" s="133"/>
      <c r="QCC63" s="133"/>
      <c r="QCD63" s="133"/>
      <c r="QCE63" s="133"/>
      <c r="QCF63" s="133"/>
      <c r="QCG63" s="133"/>
      <c r="QCH63" s="133"/>
      <c r="QCI63" s="133"/>
      <c r="QCJ63" s="133"/>
      <c r="QCK63" s="133"/>
      <c r="QCL63" s="133"/>
      <c r="QCM63" s="133"/>
      <c r="QCN63" s="133"/>
      <c r="QCO63" s="133"/>
      <c r="QCP63" s="133"/>
      <c r="QCQ63" s="133"/>
      <c r="QCR63" s="133"/>
      <c r="QCS63" s="133"/>
      <c r="QCT63" s="133"/>
      <c r="QCU63" s="133"/>
      <c r="QCV63" s="133"/>
      <c r="QCW63" s="133"/>
      <c r="QCX63" s="133"/>
      <c r="QCY63" s="133"/>
      <c r="QCZ63" s="133"/>
      <c r="QDA63" s="133"/>
      <c r="QDB63" s="133"/>
      <c r="QDC63" s="133"/>
      <c r="QDD63" s="133"/>
      <c r="QDE63" s="133"/>
      <c r="QDF63" s="133"/>
      <c r="QDG63" s="133"/>
      <c r="QDH63" s="133"/>
      <c r="QDI63" s="133"/>
      <c r="QDJ63" s="133"/>
      <c r="QDK63" s="133"/>
      <c r="QDL63" s="133"/>
      <c r="QDM63" s="133"/>
      <c r="QDN63" s="133"/>
      <c r="QDO63" s="133"/>
      <c r="QDP63" s="133"/>
      <c r="QDQ63" s="133"/>
      <c r="QDR63" s="133"/>
      <c r="QDS63" s="133"/>
      <c r="QDT63" s="133"/>
      <c r="QDU63" s="133"/>
      <c r="QDV63" s="133"/>
      <c r="QDW63" s="133"/>
      <c r="QDX63" s="133"/>
      <c r="QDY63" s="133"/>
      <c r="QDZ63" s="133"/>
      <c r="QEA63" s="133"/>
      <c r="QEB63" s="133"/>
      <c r="QEC63" s="133"/>
      <c r="QED63" s="133"/>
      <c r="QEE63" s="133"/>
      <c r="QEF63" s="133"/>
      <c r="QEG63" s="133"/>
      <c r="QEH63" s="133"/>
      <c r="QEI63" s="133"/>
      <c r="QEJ63" s="133"/>
      <c r="QEK63" s="133"/>
      <c r="QEL63" s="133"/>
      <c r="QEM63" s="133"/>
      <c r="QEN63" s="133"/>
      <c r="QEO63" s="133"/>
      <c r="QEP63" s="133"/>
      <c r="QEQ63" s="133"/>
      <c r="QER63" s="133"/>
      <c r="QES63" s="133"/>
      <c r="QET63" s="133"/>
      <c r="QEU63" s="133"/>
      <c r="QEV63" s="133"/>
      <c r="QEW63" s="133"/>
      <c r="QEX63" s="133"/>
      <c r="QEY63" s="133"/>
      <c r="QEZ63" s="133"/>
      <c r="QFA63" s="133"/>
      <c r="QFB63" s="133"/>
      <c r="QFC63" s="133"/>
      <c r="QFD63" s="133"/>
      <c r="QFE63" s="133"/>
      <c r="QFF63" s="133"/>
      <c r="QFG63" s="133"/>
      <c r="QFH63" s="133"/>
      <c r="QFI63" s="133"/>
      <c r="QFJ63" s="133"/>
      <c r="QFK63" s="133"/>
      <c r="QFL63" s="133"/>
      <c r="QFM63" s="133"/>
      <c r="QFN63" s="133"/>
      <c r="QFO63" s="133"/>
      <c r="QFP63" s="133"/>
      <c r="QFQ63" s="133"/>
      <c r="QFR63" s="133"/>
      <c r="QFS63" s="133"/>
      <c r="QFT63" s="133"/>
      <c r="QFU63" s="133"/>
      <c r="QFV63" s="133"/>
      <c r="QFW63" s="133"/>
      <c r="QFX63" s="133"/>
      <c r="QFY63" s="133"/>
      <c r="QFZ63" s="133"/>
      <c r="QGA63" s="133"/>
      <c r="QGB63" s="133"/>
      <c r="QGC63" s="133"/>
      <c r="QGD63" s="133"/>
      <c r="QGE63" s="133"/>
      <c r="QGF63" s="133"/>
      <c r="QGG63" s="133"/>
      <c r="QGH63" s="133"/>
      <c r="QGI63" s="133"/>
      <c r="QGJ63" s="133"/>
      <c r="QGK63" s="133"/>
      <c r="QGL63" s="133"/>
      <c r="QGM63" s="133"/>
      <c r="QGN63" s="133"/>
      <c r="QGO63" s="133"/>
      <c r="QGP63" s="133"/>
      <c r="QGQ63" s="133"/>
      <c r="QGR63" s="133"/>
      <c r="QGS63" s="133"/>
      <c r="QGT63" s="133"/>
      <c r="QGU63" s="133"/>
      <c r="QGV63" s="133"/>
      <c r="QGW63" s="133"/>
      <c r="QGX63" s="133"/>
      <c r="QGY63" s="133"/>
      <c r="QGZ63" s="133"/>
      <c r="QHA63" s="133"/>
      <c r="QHB63" s="133"/>
      <c r="QHC63" s="133"/>
      <c r="QHD63" s="133"/>
      <c r="QHE63" s="133"/>
      <c r="QHF63" s="133"/>
      <c r="QHG63" s="133"/>
      <c r="QHH63" s="133"/>
      <c r="QHI63" s="133"/>
      <c r="QHJ63" s="133"/>
      <c r="QHK63" s="133"/>
      <c r="QHL63" s="133"/>
      <c r="QHM63" s="133"/>
      <c r="QHN63" s="133"/>
      <c r="QHO63" s="133"/>
      <c r="QHP63" s="133"/>
      <c r="QHQ63" s="133"/>
      <c r="QHR63" s="133"/>
      <c r="QHS63" s="133"/>
      <c r="QHT63" s="133"/>
      <c r="QHU63" s="133"/>
      <c r="QHV63" s="133"/>
      <c r="QHW63" s="133"/>
      <c r="QHX63" s="133"/>
      <c r="QHY63" s="133"/>
      <c r="QHZ63" s="133"/>
      <c r="QIA63" s="133"/>
      <c r="QIB63" s="133"/>
      <c r="QIC63" s="133"/>
      <c r="QID63" s="133"/>
      <c r="QIE63" s="133"/>
      <c r="QIF63" s="133"/>
      <c r="QIG63" s="133"/>
      <c r="QIH63" s="133"/>
      <c r="QII63" s="133"/>
      <c r="QIJ63" s="133"/>
      <c r="QIK63" s="133"/>
      <c r="QIL63" s="133"/>
      <c r="QIM63" s="133"/>
      <c r="QIN63" s="133"/>
      <c r="QIO63" s="133"/>
      <c r="QIP63" s="133"/>
      <c r="QIQ63" s="133"/>
      <c r="QIR63" s="133"/>
      <c r="QIS63" s="133"/>
      <c r="QIT63" s="133"/>
      <c r="QIU63" s="133"/>
      <c r="QIV63" s="133"/>
      <c r="QIW63" s="133"/>
      <c r="QIX63" s="133"/>
      <c r="QIY63" s="133"/>
      <c r="QIZ63" s="133"/>
      <c r="QJA63" s="133"/>
      <c r="QJB63" s="133"/>
      <c r="QJC63" s="133"/>
      <c r="QJD63" s="133"/>
      <c r="QJE63" s="133"/>
      <c r="QJF63" s="133"/>
      <c r="QJG63" s="133"/>
      <c r="QJH63" s="133"/>
      <c r="QJI63" s="133"/>
      <c r="QJJ63" s="133"/>
      <c r="QJK63" s="133"/>
      <c r="QJL63" s="133"/>
      <c r="QJM63" s="133"/>
      <c r="QJN63" s="133"/>
      <c r="QJO63" s="133"/>
      <c r="QJP63" s="133"/>
      <c r="QJQ63" s="133"/>
      <c r="QJR63" s="133"/>
      <c r="QJS63" s="133"/>
      <c r="QJT63" s="133"/>
      <c r="QJU63" s="133"/>
      <c r="QJV63" s="133"/>
      <c r="QJW63" s="133"/>
      <c r="QJX63" s="133"/>
      <c r="QJY63" s="133"/>
      <c r="QJZ63" s="133"/>
      <c r="QKA63" s="133"/>
      <c r="QKB63" s="133"/>
      <c r="QKC63" s="133"/>
      <c r="QKD63" s="133"/>
      <c r="QKE63" s="133"/>
      <c r="QKF63" s="133"/>
      <c r="QKG63" s="133"/>
      <c r="QKH63" s="133"/>
      <c r="QKI63" s="133"/>
      <c r="QKJ63" s="133"/>
      <c r="QKK63" s="133"/>
      <c r="QKL63" s="133"/>
      <c r="QKM63" s="133"/>
      <c r="QKN63" s="133"/>
      <c r="QKO63" s="133"/>
      <c r="QKP63" s="133"/>
      <c r="QKQ63" s="133"/>
      <c r="QKR63" s="133"/>
      <c r="QKS63" s="133"/>
      <c r="QKT63" s="133"/>
      <c r="QKU63" s="133"/>
      <c r="QKV63" s="133"/>
      <c r="QKW63" s="133"/>
      <c r="QKX63" s="133"/>
      <c r="QKY63" s="133"/>
      <c r="QKZ63" s="133"/>
      <c r="QLA63" s="133"/>
      <c r="QLB63" s="133"/>
      <c r="QLC63" s="133"/>
      <c r="QLD63" s="133"/>
      <c r="QLE63" s="133"/>
      <c r="QLF63" s="133"/>
      <c r="QLG63" s="133"/>
      <c r="QLH63" s="133"/>
      <c r="QLI63" s="133"/>
      <c r="QLJ63" s="133"/>
      <c r="QLK63" s="133"/>
      <c r="QLL63" s="133"/>
      <c r="QLM63" s="133"/>
      <c r="QLN63" s="133"/>
      <c r="QLO63" s="133"/>
      <c r="QLP63" s="133"/>
      <c r="QLQ63" s="133"/>
      <c r="QLR63" s="133"/>
      <c r="QLS63" s="133"/>
      <c r="QLT63" s="133"/>
      <c r="QLU63" s="133"/>
      <c r="QLV63" s="133"/>
      <c r="QLW63" s="133"/>
      <c r="QLX63" s="133"/>
      <c r="QLY63" s="133"/>
      <c r="QLZ63" s="133"/>
      <c r="QMA63" s="133"/>
      <c r="QMB63" s="133"/>
      <c r="QMC63" s="133"/>
      <c r="QMD63" s="133"/>
      <c r="QME63" s="133"/>
      <c r="QMF63" s="133"/>
      <c r="QMG63" s="133"/>
      <c r="QMH63" s="133"/>
      <c r="QMI63" s="133"/>
      <c r="QMJ63" s="133"/>
      <c r="QMK63" s="133"/>
      <c r="QML63" s="133"/>
      <c r="QMM63" s="133"/>
      <c r="QMN63" s="133"/>
      <c r="QMO63" s="133"/>
      <c r="QMP63" s="133"/>
      <c r="QMQ63" s="133"/>
      <c r="QMR63" s="133"/>
      <c r="QMS63" s="133"/>
      <c r="QMT63" s="133"/>
      <c r="QMU63" s="133"/>
      <c r="QMV63" s="133"/>
      <c r="QMW63" s="133"/>
      <c r="QMX63" s="133"/>
      <c r="QMY63" s="133"/>
      <c r="QMZ63" s="133"/>
      <c r="QNA63" s="133"/>
      <c r="QNB63" s="133"/>
      <c r="QNC63" s="133"/>
      <c r="QND63" s="133"/>
      <c r="QNE63" s="133"/>
      <c r="QNF63" s="133"/>
      <c r="QNG63" s="133"/>
      <c r="QNH63" s="133"/>
      <c r="QNI63" s="133"/>
      <c r="QNJ63" s="133"/>
      <c r="QNK63" s="133"/>
      <c r="QNL63" s="133"/>
      <c r="QNM63" s="133"/>
      <c r="QNN63" s="133"/>
      <c r="QNO63" s="133"/>
      <c r="QNP63" s="133"/>
      <c r="QNQ63" s="133"/>
      <c r="QNR63" s="133"/>
      <c r="QNS63" s="133"/>
      <c r="QNT63" s="133"/>
      <c r="QNU63" s="133"/>
      <c r="QNV63" s="133"/>
      <c r="QNW63" s="133"/>
      <c r="QNX63" s="133"/>
      <c r="QNY63" s="133"/>
      <c r="QNZ63" s="133"/>
      <c r="QOA63" s="133"/>
      <c r="QOB63" s="133"/>
      <c r="QOC63" s="133"/>
      <c r="QOD63" s="133"/>
      <c r="QOE63" s="133"/>
      <c r="QOF63" s="133"/>
      <c r="QOG63" s="133"/>
      <c r="QOH63" s="133"/>
      <c r="QOI63" s="133"/>
      <c r="QOJ63" s="133"/>
      <c r="QOK63" s="133"/>
      <c r="QOL63" s="133"/>
      <c r="QOM63" s="133"/>
      <c r="QON63" s="133"/>
      <c r="QOO63" s="133"/>
      <c r="QOP63" s="133"/>
      <c r="QOQ63" s="133"/>
      <c r="QOR63" s="133"/>
      <c r="QOS63" s="133"/>
      <c r="QOT63" s="133"/>
      <c r="QOU63" s="133"/>
      <c r="QOV63" s="133"/>
      <c r="QOW63" s="133"/>
      <c r="QOX63" s="133"/>
      <c r="QOY63" s="133"/>
      <c r="QOZ63" s="133"/>
      <c r="QPA63" s="133"/>
      <c r="QPB63" s="133"/>
      <c r="QPC63" s="133"/>
      <c r="QPD63" s="133"/>
      <c r="QPE63" s="133"/>
      <c r="QPF63" s="133"/>
      <c r="QPG63" s="133"/>
      <c r="QPH63" s="133"/>
      <c r="QPI63" s="133"/>
      <c r="QPJ63" s="133"/>
      <c r="QPK63" s="133"/>
      <c r="QPL63" s="133"/>
      <c r="QPM63" s="133"/>
      <c r="QPN63" s="133"/>
      <c r="QPO63" s="133"/>
      <c r="QPP63" s="133"/>
      <c r="QPQ63" s="133"/>
      <c r="QPR63" s="133"/>
      <c r="QPS63" s="133"/>
      <c r="QPT63" s="133"/>
      <c r="QPU63" s="133"/>
      <c r="QPV63" s="133"/>
      <c r="QPW63" s="133"/>
      <c r="QPX63" s="133"/>
      <c r="QPY63" s="133"/>
      <c r="QPZ63" s="133"/>
      <c r="QQA63" s="133"/>
      <c r="QQB63" s="133"/>
      <c r="QQC63" s="133"/>
      <c r="QQD63" s="133"/>
      <c r="QQE63" s="133"/>
      <c r="QQF63" s="133"/>
      <c r="QQG63" s="133"/>
      <c r="QQH63" s="133"/>
      <c r="QQI63" s="133"/>
      <c r="QQJ63" s="133"/>
      <c r="QQK63" s="133"/>
      <c r="QQL63" s="133"/>
      <c r="QQM63" s="133"/>
      <c r="QQN63" s="133"/>
      <c r="QQO63" s="133"/>
      <c r="QQP63" s="133"/>
      <c r="QQQ63" s="133"/>
      <c r="QQR63" s="133"/>
      <c r="QQS63" s="133"/>
      <c r="QQT63" s="133"/>
      <c r="QQU63" s="133"/>
      <c r="QQV63" s="133"/>
      <c r="QQW63" s="133"/>
      <c r="QQX63" s="133"/>
      <c r="QQY63" s="133"/>
      <c r="QQZ63" s="133"/>
      <c r="QRA63" s="133"/>
      <c r="QRB63" s="133"/>
      <c r="QRC63" s="133"/>
      <c r="QRD63" s="133"/>
      <c r="QRE63" s="133"/>
      <c r="QRF63" s="133"/>
      <c r="QRG63" s="133"/>
      <c r="QRH63" s="133"/>
      <c r="QRI63" s="133"/>
      <c r="QRJ63" s="133"/>
      <c r="QRK63" s="133"/>
      <c r="QRL63" s="133"/>
      <c r="QRM63" s="133"/>
      <c r="QRN63" s="133"/>
      <c r="QRO63" s="133"/>
      <c r="QRP63" s="133"/>
      <c r="QRQ63" s="133"/>
      <c r="QRR63" s="133"/>
      <c r="QRS63" s="133"/>
      <c r="QRT63" s="133"/>
      <c r="QRU63" s="133"/>
      <c r="QRV63" s="133"/>
      <c r="QRW63" s="133"/>
      <c r="QRX63" s="133"/>
      <c r="QRY63" s="133"/>
      <c r="QRZ63" s="133"/>
      <c r="QSA63" s="133"/>
      <c r="QSB63" s="133"/>
      <c r="QSC63" s="133"/>
      <c r="QSD63" s="133"/>
      <c r="QSE63" s="133"/>
      <c r="QSF63" s="133"/>
      <c r="QSG63" s="133"/>
      <c r="QSH63" s="133"/>
      <c r="QSI63" s="133"/>
      <c r="QSJ63" s="133"/>
      <c r="QSK63" s="133"/>
      <c r="QSL63" s="133"/>
      <c r="QSM63" s="133"/>
      <c r="QSN63" s="133"/>
      <c r="QSO63" s="133"/>
      <c r="QSP63" s="133"/>
      <c r="QSQ63" s="133"/>
      <c r="QSR63" s="133"/>
      <c r="QSS63" s="133"/>
      <c r="QST63" s="133"/>
      <c r="QSU63" s="133"/>
      <c r="QSV63" s="133"/>
      <c r="QSW63" s="133"/>
      <c r="QSX63" s="133"/>
      <c r="QSY63" s="133"/>
      <c r="QSZ63" s="133"/>
      <c r="QTA63" s="133"/>
      <c r="QTB63" s="133"/>
      <c r="QTC63" s="133"/>
      <c r="QTD63" s="133"/>
      <c r="QTE63" s="133"/>
      <c r="QTF63" s="133"/>
      <c r="QTG63" s="133"/>
      <c r="QTH63" s="133"/>
      <c r="QTI63" s="133"/>
      <c r="QTJ63" s="133"/>
      <c r="QTK63" s="133"/>
      <c r="QTL63" s="133"/>
      <c r="QTM63" s="133"/>
      <c r="QTN63" s="133"/>
      <c r="QTO63" s="133"/>
      <c r="QTP63" s="133"/>
      <c r="QTQ63" s="133"/>
      <c r="QTR63" s="133"/>
      <c r="QTS63" s="133"/>
      <c r="QTT63" s="133"/>
      <c r="QTU63" s="133"/>
      <c r="QTV63" s="133"/>
      <c r="QTW63" s="133"/>
      <c r="QTX63" s="133"/>
      <c r="QTY63" s="133"/>
      <c r="QTZ63" s="133"/>
      <c r="QUA63" s="133"/>
      <c r="QUB63" s="133"/>
      <c r="QUC63" s="133"/>
      <c r="QUD63" s="133"/>
      <c r="QUE63" s="133"/>
      <c r="QUF63" s="133"/>
      <c r="QUG63" s="133"/>
      <c r="QUH63" s="133"/>
      <c r="QUI63" s="133"/>
      <c r="QUJ63" s="133"/>
      <c r="QUK63" s="133"/>
      <c r="QUL63" s="133"/>
      <c r="QUM63" s="133"/>
      <c r="QUN63" s="133"/>
      <c r="QUO63" s="133"/>
      <c r="QUP63" s="133"/>
      <c r="QUQ63" s="133"/>
      <c r="QUR63" s="133"/>
      <c r="QUS63" s="133"/>
      <c r="QUT63" s="133"/>
      <c r="QUU63" s="133"/>
      <c r="QUV63" s="133"/>
      <c r="QUW63" s="133"/>
      <c r="QUX63" s="133"/>
      <c r="QUY63" s="133"/>
      <c r="QUZ63" s="133"/>
      <c r="QVA63" s="133"/>
      <c r="QVB63" s="133"/>
      <c r="QVC63" s="133"/>
      <c r="QVD63" s="133"/>
      <c r="QVE63" s="133"/>
      <c r="QVF63" s="133"/>
      <c r="QVG63" s="133"/>
      <c r="QVH63" s="133"/>
      <c r="QVI63" s="133"/>
      <c r="QVJ63" s="133"/>
      <c r="QVK63" s="133"/>
      <c r="QVL63" s="133"/>
      <c r="QVM63" s="133"/>
      <c r="QVN63" s="133"/>
      <c r="QVO63" s="133"/>
      <c r="QVP63" s="133"/>
      <c r="QVQ63" s="133"/>
      <c r="QVR63" s="133"/>
      <c r="QVS63" s="133"/>
      <c r="QVT63" s="133"/>
      <c r="QVU63" s="133"/>
      <c r="QVV63" s="133"/>
      <c r="QVW63" s="133"/>
      <c r="QVX63" s="133"/>
      <c r="QVY63" s="133"/>
      <c r="QVZ63" s="133"/>
      <c r="QWA63" s="133"/>
      <c r="QWB63" s="133"/>
      <c r="QWC63" s="133"/>
      <c r="QWD63" s="133"/>
      <c r="QWE63" s="133"/>
      <c r="QWF63" s="133"/>
      <c r="QWG63" s="133"/>
      <c r="QWH63" s="133"/>
      <c r="QWI63" s="133"/>
      <c r="QWJ63" s="133"/>
      <c r="QWK63" s="133"/>
      <c r="QWL63" s="133"/>
      <c r="QWM63" s="133"/>
      <c r="QWN63" s="133"/>
      <c r="QWO63" s="133"/>
      <c r="QWP63" s="133"/>
      <c r="QWQ63" s="133"/>
      <c r="QWR63" s="133"/>
      <c r="QWS63" s="133"/>
      <c r="QWT63" s="133"/>
      <c r="QWU63" s="133"/>
      <c r="QWV63" s="133"/>
      <c r="QWW63" s="133"/>
      <c r="QWX63" s="133"/>
      <c r="QWY63" s="133"/>
      <c r="QWZ63" s="133"/>
      <c r="QXA63" s="133"/>
      <c r="QXB63" s="133"/>
      <c r="QXC63" s="133"/>
      <c r="QXD63" s="133"/>
      <c r="QXE63" s="133"/>
      <c r="QXF63" s="133"/>
      <c r="QXG63" s="133"/>
      <c r="QXH63" s="133"/>
      <c r="QXI63" s="133"/>
      <c r="QXJ63" s="133"/>
      <c r="QXK63" s="133"/>
      <c r="QXL63" s="133"/>
      <c r="QXM63" s="133"/>
      <c r="QXN63" s="133"/>
      <c r="QXO63" s="133"/>
      <c r="QXP63" s="133"/>
      <c r="QXQ63" s="133"/>
      <c r="QXR63" s="133"/>
      <c r="QXS63" s="133"/>
      <c r="QXT63" s="133"/>
      <c r="QXU63" s="133"/>
      <c r="QXV63" s="133"/>
      <c r="QXW63" s="133"/>
      <c r="QXX63" s="133"/>
      <c r="QXY63" s="133"/>
      <c r="QXZ63" s="133"/>
      <c r="QYA63" s="133"/>
      <c r="QYB63" s="133"/>
      <c r="QYC63" s="133"/>
      <c r="QYD63" s="133"/>
      <c r="QYE63" s="133"/>
      <c r="QYF63" s="133"/>
      <c r="QYG63" s="133"/>
      <c r="QYH63" s="133"/>
      <c r="QYI63" s="133"/>
      <c r="QYJ63" s="133"/>
      <c r="QYK63" s="133"/>
      <c r="QYL63" s="133"/>
      <c r="QYM63" s="133"/>
      <c r="QYN63" s="133"/>
      <c r="QYO63" s="133"/>
      <c r="QYP63" s="133"/>
      <c r="QYQ63" s="133"/>
      <c r="QYR63" s="133"/>
      <c r="QYS63" s="133"/>
      <c r="QYT63" s="133"/>
      <c r="QYU63" s="133"/>
      <c r="QYV63" s="133"/>
      <c r="QYW63" s="133"/>
      <c r="QYX63" s="133"/>
      <c r="QYY63" s="133"/>
      <c r="QYZ63" s="133"/>
      <c r="QZA63" s="133"/>
      <c r="QZB63" s="133"/>
      <c r="QZC63" s="133"/>
      <c r="QZD63" s="133"/>
      <c r="QZE63" s="133"/>
      <c r="QZF63" s="133"/>
      <c r="QZG63" s="133"/>
      <c r="QZH63" s="133"/>
      <c r="QZI63" s="133"/>
      <c r="QZJ63" s="133"/>
      <c r="QZK63" s="133"/>
      <c r="QZL63" s="133"/>
      <c r="QZM63" s="133"/>
      <c r="QZN63" s="133"/>
      <c r="QZO63" s="133"/>
      <c r="QZP63" s="133"/>
      <c r="QZQ63" s="133"/>
      <c r="QZR63" s="133"/>
      <c r="QZS63" s="133"/>
      <c r="QZT63" s="133"/>
      <c r="QZU63" s="133"/>
      <c r="QZV63" s="133"/>
      <c r="QZW63" s="133"/>
      <c r="QZX63" s="133"/>
      <c r="QZY63" s="133"/>
      <c r="QZZ63" s="133"/>
      <c r="RAA63" s="133"/>
      <c r="RAB63" s="133"/>
      <c r="RAC63" s="133"/>
      <c r="RAD63" s="133"/>
      <c r="RAE63" s="133"/>
      <c r="RAF63" s="133"/>
      <c r="RAG63" s="133"/>
      <c r="RAH63" s="133"/>
      <c r="RAI63" s="133"/>
      <c r="RAJ63" s="133"/>
      <c r="RAK63" s="133"/>
      <c r="RAL63" s="133"/>
      <c r="RAM63" s="133"/>
      <c r="RAN63" s="133"/>
      <c r="RAO63" s="133"/>
      <c r="RAP63" s="133"/>
      <c r="RAQ63" s="133"/>
      <c r="RAR63" s="133"/>
      <c r="RAS63" s="133"/>
      <c r="RAT63" s="133"/>
      <c r="RAU63" s="133"/>
      <c r="RAV63" s="133"/>
      <c r="RAW63" s="133"/>
      <c r="RAX63" s="133"/>
      <c r="RAY63" s="133"/>
      <c r="RAZ63" s="133"/>
      <c r="RBA63" s="133"/>
      <c r="RBB63" s="133"/>
      <c r="RBC63" s="133"/>
      <c r="RBD63" s="133"/>
      <c r="RBE63" s="133"/>
      <c r="RBF63" s="133"/>
      <c r="RBG63" s="133"/>
      <c r="RBH63" s="133"/>
      <c r="RBI63" s="133"/>
      <c r="RBJ63" s="133"/>
      <c r="RBK63" s="133"/>
      <c r="RBL63" s="133"/>
      <c r="RBM63" s="133"/>
      <c r="RBN63" s="133"/>
      <c r="RBO63" s="133"/>
      <c r="RBP63" s="133"/>
      <c r="RBQ63" s="133"/>
      <c r="RBR63" s="133"/>
      <c r="RBS63" s="133"/>
      <c r="RBT63" s="133"/>
      <c r="RBU63" s="133"/>
      <c r="RBV63" s="133"/>
      <c r="RBW63" s="133"/>
      <c r="RBX63" s="133"/>
      <c r="RBY63" s="133"/>
      <c r="RBZ63" s="133"/>
      <c r="RCA63" s="133"/>
      <c r="RCB63" s="133"/>
      <c r="RCC63" s="133"/>
      <c r="RCD63" s="133"/>
      <c r="RCE63" s="133"/>
      <c r="RCF63" s="133"/>
      <c r="RCG63" s="133"/>
      <c r="RCH63" s="133"/>
      <c r="RCI63" s="133"/>
      <c r="RCJ63" s="133"/>
      <c r="RCK63" s="133"/>
      <c r="RCL63" s="133"/>
      <c r="RCM63" s="133"/>
      <c r="RCN63" s="133"/>
      <c r="RCO63" s="133"/>
      <c r="RCP63" s="133"/>
      <c r="RCQ63" s="133"/>
      <c r="RCR63" s="133"/>
      <c r="RCS63" s="133"/>
      <c r="RCT63" s="133"/>
      <c r="RCU63" s="133"/>
      <c r="RCV63" s="133"/>
      <c r="RCW63" s="133"/>
      <c r="RCX63" s="133"/>
      <c r="RCY63" s="133"/>
      <c r="RCZ63" s="133"/>
      <c r="RDA63" s="133"/>
      <c r="RDB63" s="133"/>
      <c r="RDC63" s="133"/>
      <c r="RDD63" s="133"/>
      <c r="RDE63" s="133"/>
      <c r="RDF63" s="133"/>
      <c r="RDG63" s="133"/>
      <c r="RDH63" s="133"/>
      <c r="RDI63" s="133"/>
      <c r="RDJ63" s="133"/>
      <c r="RDK63" s="133"/>
      <c r="RDL63" s="133"/>
      <c r="RDM63" s="133"/>
      <c r="RDN63" s="133"/>
      <c r="RDO63" s="133"/>
      <c r="RDP63" s="133"/>
      <c r="RDQ63" s="133"/>
      <c r="RDR63" s="133"/>
      <c r="RDS63" s="133"/>
      <c r="RDT63" s="133"/>
      <c r="RDU63" s="133"/>
      <c r="RDV63" s="133"/>
      <c r="RDW63" s="133"/>
      <c r="RDX63" s="133"/>
      <c r="RDY63" s="133"/>
      <c r="RDZ63" s="133"/>
      <c r="REA63" s="133"/>
      <c r="REB63" s="133"/>
      <c r="REC63" s="133"/>
      <c r="RED63" s="133"/>
      <c r="REE63" s="133"/>
      <c r="REF63" s="133"/>
      <c r="REG63" s="133"/>
      <c r="REH63" s="133"/>
      <c r="REI63" s="133"/>
      <c r="REJ63" s="133"/>
      <c r="REK63" s="133"/>
      <c r="REL63" s="133"/>
      <c r="REM63" s="133"/>
      <c r="REN63" s="133"/>
      <c r="REO63" s="133"/>
      <c r="REP63" s="133"/>
      <c r="REQ63" s="133"/>
      <c r="RER63" s="133"/>
      <c r="RES63" s="133"/>
      <c r="RET63" s="133"/>
      <c r="REU63" s="133"/>
      <c r="REV63" s="133"/>
      <c r="REW63" s="133"/>
      <c r="REX63" s="133"/>
      <c r="REY63" s="133"/>
      <c r="REZ63" s="133"/>
      <c r="RFA63" s="133"/>
      <c r="RFB63" s="133"/>
      <c r="RFC63" s="133"/>
      <c r="RFD63" s="133"/>
      <c r="RFE63" s="133"/>
      <c r="RFF63" s="133"/>
      <c r="RFG63" s="133"/>
      <c r="RFH63" s="133"/>
      <c r="RFI63" s="133"/>
      <c r="RFJ63" s="133"/>
      <c r="RFK63" s="133"/>
      <c r="RFL63" s="133"/>
      <c r="RFM63" s="133"/>
      <c r="RFN63" s="133"/>
      <c r="RFO63" s="133"/>
      <c r="RFP63" s="133"/>
      <c r="RFQ63" s="133"/>
      <c r="RFR63" s="133"/>
      <c r="RFS63" s="133"/>
      <c r="RFT63" s="133"/>
      <c r="RFU63" s="133"/>
      <c r="RFV63" s="133"/>
      <c r="RFW63" s="133"/>
      <c r="RFX63" s="133"/>
      <c r="RFY63" s="133"/>
      <c r="RFZ63" s="133"/>
      <c r="RGA63" s="133"/>
      <c r="RGB63" s="133"/>
      <c r="RGC63" s="133"/>
      <c r="RGD63" s="133"/>
      <c r="RGE63" s="133"/>
      <c r="RGF63" s="133"/>
      <c r="RGG63" s="133"/>
      <c r="RGH63" s="133"/>
      <c r="RGI63" s="133"/>
      <c r="RGJ63" s="133"/>
      <c r="RGK63" s="133"/>
      <c r="RGL63" s="133"/>
      <c r="RGM63" s="133"/>
      <c r="RGN63" s="133"/>
      <c r="RGO63" s="133"/>
      <c r="RGP63" s="133"/>
      <c r="RGQ63" s="133"/>
      <c r="RGR63" s="133"/>
      <c r="RGS63" s="133"/>
      <c r="RGT63" s="133"/>
      <c r="RGU63" s="133"/>
      <c r="RGV63" s="133"/>
      <c r="RGW63" s="133"/>
      <c r="RGX63" s="133"/>
      <c r="RGY63" s="133"/>
      <c r="RGZ63" s="133"/>
      <c r="RHA63" s="133"/>
      <c r="RHB63" s="133"/>
      <c r="RHC63" s="133"/>
      <c r="RHD63" s="133"/>
      <c r="RHE63" s="133"/>
      <c r="RHF63" s="133"/>
      <c r="RHG63" s="133"/>
      <c r="RHH63" s="133"/>
      <c r="RHI63" s="133"/>
      <c r="RHJ63" s="133"/>
      <c r="RHK63" s="133"/>
      <c r="RHL63" s="133"/>
      <c r="RHM63" s="133"/>
      <c r="RHN63" s="133"/>
      <c r="RHO63" s="133"/>
      <c r="RHP63" s="133"/>
      <c r="RHQ63" s="133"/>
      <c r="RHR63" s="133"/>
      <c r="RHS63" s="133"/>
      <c r="RHT63" s="133"/>
      <c r="RHU63" s="133"/>
      <c r="RHV63" s="133"/>
      <c r="RHW63" s="133"/>
      <c r="RHX63" s="133"/>
      <c r="RHY63" s="133"/>
      <c r="RHZ63" s="133"/>
      <c r="RIA63" s="133"/>
      <c r="RIB63" s="133"/>
      <c r="RIC63" s="133"/>
      <c r="RID63" s="133"/>
      <c r="RIE63" s="133"/>
      <c r="RIF63" s="133"/>
      <c r="RIG63" s="133"/>
      <c r="RIH63" s="133"/>
      <c r="RII63" s="133"/>
      <c r="RIJ63" s="133"/>
      <c r="RIK63" s="133"/>
      <c r="RIL63" s="133"/>
      <c r="RIM63" s="133"/>
      <c r="RIN63" s="133"/>
      <c r="RIO63" s="133"/>
      <c r="RIP63" s="133"/>
      <c r="RIQ63" s="133"/>
      <c r="RIR63" s="133"/>
      <c r="RIS63" s="133"/>
      <c r="RIT63" s="133"/>
      <c r="RIU63" s="133"/>
      <c r="RIV63" s="133"/>
      <c r="RIW63" s="133"/>
      <c r="RIX63" s="133"/>
      <c r="RIY63" s="133"/>
      <c r="RIZ63" s="133"/>
      <c r="RJA63" s="133"/>
      <c r="RJB63" s="133"/>
      <c r="RJC63" s="133"/>
      <c r="RJD63" s="133"/>
      <c r="RJE63" s="133"/>
      <c r="RJF63" s="133"/>
      <c r="RJG63" s="133"/>
      <c r="RJH63" s="133"/>
      <c r="RJI63" s="133"/>
      <c r="RJJ63" s="133"/>
      <c r="RJK63" s="133"/>
      <c r="RJL63" s="133"/>
      <c r="RJM63" s="133"/>
      <c r="RJN63" s="133"/>
      <c r="RJO63" s="133"/>
      <c r="RJP63" s="133"/>
      <c r="RJQ63" s="133"/>
      <c r="RJR63" s="133"/>
      <c r="RJS63" s="133"/>
      <c r="RJT63" s="133"/>
      <c r="RJU63" s="133"/>
      <c r="RJV63" s="133"/>
      <c r="RJW63" s="133"/>
      <c r="RJX63" s="133"/>
      <c r="RJY63" s="133"/>
      <c r="RJZ63" s="133"/>
      <c r="RKA63" s="133"/>
      <c r="RKB63" s="133"/>
      <c r="RKC63" s="133"/>
      <c r="RKD63" s="133"/>
      <c r="RKE63" s="133"/>
      <c r="RKF63" s="133"/>
      <c r="RKG63" s="133"/>
      <c r="RKH63" s="133"/>
      <c r="RKI63" s="133"/>
      <c r="RKJ63" s="133"/>
      <c r="RKK63" s="133"/>
      <c r="RKL63" s="133"/>
      <c r="RKM63" s="133"/>
      <c r="RKN63" s="133"/>
      <c r="RKO63" s="133"/>
      <c r="RKP63" s="133"/>
      <c r="RKQ63" s="133"/>
      <c r="RKR63" s="133"/>
      <c r="RKS63" s="133"/>
      <c r="RKT63" s="133"/>
      <c r="RKU63" s="133"/>
      <c r="RKV63" s="133"/>
      <c r="RKW63" s="133"/>
      <c r="RKX63" s="133"/>
      <c r="RKY63" s="133"/>
      <c r="RKZ63" s="133"/>
      <c r="RLA63" s="133"/>
      <c r="RLB63" s="133"/>
      <c r="RLC63" s="133"/>
      <c r="RLD63" s="133"/>
      <c r="RLE63" s="133"/>
      <c r="RLF63" s="133"/>
      <c r="RLG63" s="133"/>
      <c r="RLH63" s="133"/>
      <c r="RLI63" s="133"/>
      <c r="RLJ63" s="133"/>
      <c r="RLK63" s="133"/>
      <c r="RLL63" s="133"/>
      <c r="RLM63" s="133"/>
      <c r="RLN63" s="133"/>
      <c r="RLO63" s="133"/>
      <c r="RLP63" s="133"/>
      <c r="RLQ63" s="133"/>
      <c r="RLR63" s="133"/>
      <c r="RLS63" s="133"/>
      <c r="RLT63" s="133"/>
      <c r="RLU63" s="133"/>
      <c r="RLV63" s="133"/>
      <c r="RLW63" s="133"/>
      <c r="RLX63" s="133"/>
      <c r="RLY63" s="133"/>
      <c r="RLZ63" s="133"/>
      <c r="RMA63" s="133"/>
      <c r="RMB63" s="133"/>
      <c r="RMC63" s="133"/>
      <c r="RMD63" s="133"/>
      <c r="RME63" s="133"/>
      <c r="RMF63" s="133"/>
      <c r="RMG63" s="133"/>
      <c r="RMH63" s="133"/>
      <c r="RMI63" s="133"/>
      <c r="RMJ63" s="133"/>
      <c r="RMK63" s="133"/>
      <c r="RML63" s="133"/>
      <c r="RMM63" s="133"/>
      <c r="RMN63" s="133"/>
      <c r="RMO63" s="133"/>
      <c r="RMP63" s="133"/>
      <c r="RMQ63" s="133"/>
      <c r="RMR63" s="133"/>
      <c r="RMS63" s="133"/>
      <c r="RMT63" s="133"/>
      <c r="RMU63" s="133"/>
      <c r="RMV63" s="133"/>
      <c r="RMW63" s="133"/>
      <c r="RMX63" s="133"/>
      <c r="RMY63" s="133"/>
      <c r="RMZ63" s="133"/>
      <c r="RNA63" s="133"/>
      <c r="RNB63" s="133"/>
      <c r="RNC63" s="133"/>
      <c r="RND63" s="133"/>
      <c r="RNE63" s="133"/>
      <c r="RNF63" s="133"/>
      <c r="RNG63" s="133"/>
      <c r="RNH63" s="133"/>
      <c r="RNI63" s="133"/>
      <c r="RNJ63" s="133"/>
      <c r="RNK63" s="133"/>
      <c r="RNL63" s="133"/>
      <c r="RNM63" s="133"/>
      <c r="RNN63" s="133"/>
      <c r="RNO63" s="133"/>
      <c r="RNP63" s="133"/>
      <c r="RNQ63" s="133"/>
      <c r="RNR63" s="133"/>
      <c r="RNS63" s="133"/>
      <c r="RNT63" s="133"/>
      <c r="RNU63" s="133"/>
      <c r="RNV63" s="133"/>
      <c r="RNW63" s="133"/>
      <c r="RNX63" s="133"/>
      <c r="RNY63" s="133"/>
      <c r="RNZ63" s="133"/>
      <c r="ROA63" s="133"/>
      <c r="ROB63" s="133"/>
      <c r="ROC63" s="133"/>
      <c r="ROD63" s="133"/>
      <c r="ROE63" s="133"/>
      <c r="ROF63" s="133"/>
      <c r="ROG63" s="133"/>
      <c r="ROH63" s="133"/>
      <c r="ROI63" s="133"/>
      <c r="ROJ63" s="133"/>
      <c r="ROK63" s="133"/>
      <c r="ROL63" s="133"/>
      <c r="ROM63" s="133"/>
      <c r="RON63" s="133"/>
      <c r="ROO63" s="133"/>
      <c r="ROP63" s="133"/>
      <c r="ROQ63" s="133"/>
      <c r="ROR63" s="133"/>
      <c r="ROS63" s="133"/>
      <c r="ROT63" s="133"/>
      <c r="ROU63" s="133"/>
      <c r="ROV63" s="133"/>
      <c r="ROW63" s="133"/>
      <c r="ROX63" s="133"/>
      <c r="ROY63" s="133"/>
      <c r="ROZ63" s="133"/>
      <c r="RPA63" s="133"/>
      <c r="RPB63" s="133"/>
      <c r="RPC63" s="133"/>
      <c r="RPD63" s="133"/>
      <c r="RPE63" s="133"/>
      <c r="RPF63" s="133"/>
      <c r="RPG63" s="133"/>
      <c r="RPH63" s="133"/>
      <c r="RPI63" s="133"/>
      <c r="RPJ63" s="133"/>
      <c r="RPK63" s="133"/>
      <c r="RPL63" s="133"/>
      <c r="RPM63" s="133"/>
      <c r="RPN63" s="133"/>
      <c r="RPO63" s="133"/>
      <c r="RPP63" s="133"/>
      <c r="RPQ63" s="133"/>
      <c r="RPR63" s="133"/>
      <c r="RPS63" s="133"/>
      <c r="RPT63" s="133"/>
      <c r="RPU63" s="133"/>
      <c r="RPV63" s="133"/>
      <c r="RPW63" s="133"/>
      <c r="RPX63" s="133"/>
      <c r="RPY63" s="133"/>
      <c r="RPZ63" s="133"/>
      <c r="RQA63" s="133"/>
      <c r="RQB63" s="133"/>
      <c r="RQC63" s="133"/>
      <c r="RQD63" s="133"/>
      <c r="RQE63" s="133"/>
      <c r="RQF63" s="133"/>
      <c r="RQG63" s="133"/>
      <c r="RQH63" s="133"/>
      <c r="RQI63" s="133"/>
      <c r="RQJ63" s="133"/>
      <c r="RQK63" s="133"/>
      <c r="RQL63" s="133"/>
      <c r="RQM63" s="133"/>
      <c r="RQN63" s="133"/>
      <c r="RQO63" s="133"/>
      <c r="RQP63" s="133"/>
      <c r="RQQ63" s="133"/>
      <c r="RQR63" s="133"/>
      <c r="RQS63" s="133"/>
      <c r="RQT63" s="133"/>
      <c r="RQU63" s="133"/>
      <c r="RQV63" s="133"/>
      <c r="RQW63" s="133"/>
      <c r="RQX63" s="133"/>
      <c r="RQY63" s="133"/>
      <c r="RQZ63" s="133"/>
      <c r="RRA63" s="133"/>
      <c r="RRB63" s="133"/>
      <c r="RRC63" s="133"/>
      <c r="RRD63" s="133"/>
      <c r="RRE63" s="133"/>
      <c r="RRF63" s="133"/>
      <c r="RRG63" s="133"/>
      <c r="RRH63" s="133"/>
      <c r="RRI63" s="133"/>
      <c r="RRJ63" s="133"/>
      <c r="RRK63" s="133"/>
      <c r="RRL63" s="133"/>
      <c r="RRM63" s="133"/>
      <c r="RRN63" s="133"/>
      <c r="RRO63" s="133"/>
      <c r="RRP63" s="133"/>
      <c r="RRQ63" s="133"/>
      <c r="RRR63" s="133"/>
      <c r="RRS63" s="133"/>
      <c r="RRT63" s="133"/>
      <c r="RRU63" s="133"/>
      <c r="RRV63" s="133"/>
      <c r="RRW63" s="133"/>
      <c r="RRX63" s="133"/>
      <c r="RRY63" s="133"/>
      <c r="RRZ63" s="133"/>
      <c r="RSA63" s="133"/>
      <c r="RSB63" s="133"/>
      <c r="RSC63" s="133"/>
      <c r="RSD63" s="133"/>
      <c r="RSE63" s="133"/>
      <c r="RSF63" s="133"/>
      <c r="RSG63" s="133"/>
      <c r="RSH63" s="133"/>
      <c r="RSI63" s="133"/>
      <c r="RSJ63" s="133"/>
      <c r="RSK63" s="133"/>
      <c r="RSL63" s="133"/>
      <c r="RSM63" s="133"/>
      <c r="RSN63" s="133"/>
      <c r="RSO63" s="133"/>
      <c r="RSP63" s="133"/>
      <c r="RSQ63" s="133"/>
      <c r="RSR63" s="133"/>
      <c r="RSS63" s="133"/>
      <c r="RST63" s="133"/>
      <c r="RSU63" s="133"/>
      <c r="RSV63" s="133"/>
      <c r="RSW63" s="133"/>
      <c r="RSX63" s="133"/>
      <c r="RSY63" s="133"/>
      <c r="RSZ63" s="133"/>
      <c r="RTA63" s="133"/>
      <c r="RTB63" s="133"/>
      <c r="RTC63" s="133"/>
      <c r="RTD63" s="133"/>
      <c r="RTE63" s="133"/>
      <c r="RTF63" s="133"/>
      <c r="RTG63" s="133"/>
      <c r="RTH63" s="133"/>
      <c r="RTI63" s="133"/>
      <c r="RTJ63" s="133"/>
      <c r="RTK63" s="133"/>
      <c r="RTL63" s="133"/>
      <c r="RTM63" s="133"/>
      <c r="RTN63" s="133"/>
      <c r="RTO63" s="133"/>
      <c r="RTP63" s="133"/>
      <c r="RTQ63" s="133"/>
      <c r="RTR63" s="133"/>
      <c r="RTS63" s="133"/>
      <c r="RTT63" s="133"/>
      <c r="RTU63" s="133"/>
      <c r="RTV63" s="133"/>
      <c r="RTW63" s="133"/>
      <c r="RTX63" s="133"/>
      <c r="RTY63" s="133"/>
      <c r="RTZ63" s="133"/>
      <c r="RUA63" s="133"/>
      <c r="RUB63" s="133"/>
      <c r="RUC63" s="133"/>
      <c r="RUD63" s="133"/>
      <c r="RUE63" s="133"/>
      <c r="RUF63" s="133"/>
      <c r="RUG63" s="133"/>
      <c r="RUH63" s="133"/>
      <c r="RUI63" s="133"/>
      <c r="RUJ63" s="133"/>
      <c r="RUK63" s="133"/>
      <c r="RUL63" s="133"/>
      <c r="RUM63" s="133"/>
      <c r="RUN63" s="133"/>
      <c r="RUO63" s="133"/>
      <c r="RUP63" s="133"/>
      <c r="RUQ63" s="133"/>
      <c r="RUR63" s="133"/>
      <c r="RUS63" s="133"/>
      <c r="RUT63" s="133"/>
      <c r="RUU63" s="133"/>
      <c r="RUV63" s="133"/>
      <c r="RUW63" s="133"/>
      <c r="RUX63" s="133"/>
      <c r="RUY63" s="133"/>
      <c r="RUZ63" s="133"/>
      <c r="RVA63" s="133"/>
      <c r="RVB63" s="133"/>
      <c r="RVC63" s="133"/>
      <c r="RVD63" s="133"/>
      <c r="RVE63" s="133"/>
      <c r="RVF63" s="133"/>
      <c r="RVG63" s="133"/>
      <c r="RVH63" s="133"/>
      <c r="RVI63" s="133"/>
      <c r="RVJ63" s="133"/>
      <c r="RVK63" s="133"/>
      <c r="RVL63" s="133"/>
      <c r="RVM63" s="133"/>
      <c r="RVN63" s="133"/>
      <c r="RVO63" s="133"/>
      <c r="RVP63" s="133"/>
      <c r="RVQ63" s="133"/>
      <c r="RVR63" s="133"/>
      <c r="RVS63" s="133"/>
      <c r="RVT63" s="133"/>
      <c r="RVU63" s="133"/>
      <c r="RVV63" s="133"/>
      <c r="RVW63" s="133"/>
      <c r="RVX63" s="133"/>
      <c r="RVY63" s="133"/>
      <c r="RVZ63" s="133"/>
      <c r="RWA63" s="133"/>
      <c r="RWB63" s="133"/>
      <c r="RWC63" s="133"/>
      <c r="RWD63" s="133"/>
      <c r="RWE63" s="133"/>
      <c r="RWF63" s="133"/>
      <c r="RWG63" s="133"/>
      <c r="RWH63" s="133"/>
      <c r="RWI63" s="133"/>
      <c r="RWJ63" s="133"/>
      <c r="RWK63" s="133"/>
      <c r="RWL63" s="133"/>
      <c r="RWM63" s="133"/>
      <c r="RWN63" s="133"/>
      <c r="RWO63" s="133"/>
      <c r="RWP63" s="133"/>
      <c r="RWQ63" s="133"/>
      <c r="RWR63" s="133"/>
      <c r="RWS63" s="133"/>
      <c r="RWT63" s="133"/>
      <c r="RWU63" s="133"/>
      <c r="RWV63" s="133"/>
      <c r="RWW63" s="133"/>
      <c r="RWX63" s="133"/>
      <c r="RWY63" s="133"/>
      <c r="RWZ63" s="133"/>
      <c r="RXA63" s="133"/>
      <c r="RXB63" s="133"/>
      <c r="RXC63" s="133"/>
      <c r="RXD63" s="133"/>
      <c r="RXE63" s="133"/>
      <c r="RXF63" s="133"/>
      <c r="RXG63" s="133"/>
      <c r="RXH63" s="133"/>
      <c r="RXI63" s="133"/>
      <c r="RXJ63" s="133"/>
      <c r="RXK63" s="133"/>
      <c r="RXL63" s="133"/>
      <c r="RXM63" s="133"/>
      <c r="RXN63" s="133"/>
      <c r="RXO63" s="133"/>
      <c r="RXP63" s="133"/>
      <c r="RXQ63" s="133"/>
      <c r="RXR63" s="133"/>
      <c r="RXS63" s="133"/>
      <c r="RXT63" s="133"/>
      <c r="RXU63" s="133"/>
      <c r="RXV63" s="133"/>
      <c r="RXW63" s="133"/>
      <c r="RXX63" s="133"/>
      <c r="RXY63" s="133"/>
      <c r="RXZ63" s="133"/>
      <c r="RYA63" s="133"/>
      <c r="RYB63" s="133"/>
      <c r="RYC63" s="133"/>
      <c r="RYD63" s="133"/>
      <c r="RYE63" s="133"/>
      <c r="RYF63" s="133"/>
      <c r="RYG63" s="133"/>
      <c r="RYH63" s="133"/>
      <c r="RYI63" s="133"/>
      <c r="RYJ63" s="133"/>
      <c r="RYK63" s="133"/>
      <c r="RYL63" s="133"/>
      <c r="RYM63" s="133"/>
      <c r="RYN63" s="133"/>
      <c r="RYO63" s="133"/>
      <c r="RYP63" s="133"/>
      <c r="RYQ63" s="133"/>
      <c r="RYR63" s="133"/>
      <c r="RYS63" s="133"/>
      <c r="RYT63" s="133"/>
      <c r="RYU63" s="133"/>
      <c r="RYV63" s="133"/>
      <c r="RYW63" s="133"/>
      <c r="RYX63" s="133"/>
      <c r="RYY63" s="133"/>
      <c r="RYZ63" s="133"/>
      <c r="RZA63" s="133"/>
      <c r="RZB63" s="133"/>
      <c r="RZC63" s="133"/>
      <c r="RZD63" s="133"/>
      <c r="RZE63" s="133"/>
      <c r="RZF63" s="133"/>
      <c r="RZG63" s="133"/>
      <c r="RZH63" s="133"/>
      <c r="RZI63" s="133"/>
      <c r="RZJ63" s="133"/>
      <c r="RZK63" s="133"/>
      <c r="RZL63" s="133"/>
      <c r="RZM63" s="133"/>
      <c r="RZN63" s="133"/>
      <c r="RZO63" s="133"/>
      <c r="RZP63" s="133"/>
      <c r="RZQ63" s="133"/>
      <c r="RZR63" s="133"/>
      <c r="RZS63" s="133"/>
      <c r="RZT63" s="133"/>
      <c r="RZU63" s="133"/>
      <c r="RZV63" s="133"/>
      <c r="RZW63" s="133"/>
      <c r="RZX63" s="133"/>
      <c r="RZY63" s="133"/>
      <c r="RZZ63" s="133"/>
      <c r="SAA63" s="133"/>
      <c r="SAB63" s="133"/>
      <c r="SAC63" s="133"/>
      <c r="SAD63" s="133"/>
      <c r="SAE63" s="133"/>
      <c r="SAF63" s="133"/>
      <c r="SAG63" s="133"/>
      <c r="SAH63" s="133"/>
      <c r="SAI63" s="133"/>
      <c r="SAJ63" s="133"/>
      <c r="SAK63" s="133"/>
      <c r="SAL63" s="133"/>
      <c r="SAM63" s="133"/>
      <c r="SAN63" s="133"/>
      <c r="SAO63" s="133"/>
      <c r="SAP63" s="133"/>
      <c r="SAQ63" s="133"/>
      <c r="SAR63" s="133"/>
      <c r="SAS63" s="133"/>
      <c r="SAT63" s="133"/>
      <c r="SAU63" s="133"/>
      <c r="SAV63" s="133"/>
      <c r="SAW63" s="133"/>
      <c r="SAX63" s="133"/>
      <c r="SAY63" s="133"/>
      <c r="SAZ63" s="133"/>
      <c r="SBA63" s="133"/>
      <c r="SBB63" s="133"/>
      <c r="SBC63" s="133"/>
      <c r="SBD63" s="133"/>
      <c r="SBE63" s="133"/>
      <c r="SBF63" s="133"/>
      <c r="SBG63" s="133"/>
      <c r="SBH63" s="133"/>
      <c r="SBI63" s="133"/>
      <c r="SBJ63" s="133"/>
      <c r="SBK63" s="133"/>
      <c r="SBL63" s="133"/>
      <c r="SBM63" s="133"/>
      <c r="SBN63" s="133"/>
      <c r="SBO63" s="133"/>
      <c r="SBP63" s="133"/>
      <c r="SBQ63" s="133"/>
      <c r="SBR63" s="133"/>
      <c r="SBS63" s="133"/>
      <c r="SBT63" s="133"/>
      <c r="SBU63" s="133"/>
      <c r="SBV63" s="133"/>
      <c r="SBW63" s="133"/>
      <c r="SBX63" s="133"/>
      <c r="SBY63" s="133"/>
      <c r="SBZ63" s="133"/>
      <c r="SCA63" s="133"/>
      <c r="SCB63" s="133"/>
      <c r="SCC63" s="133"/>
      <c r="SCD63" s="133"/>
      <c r="SCE63" s="133"/>
      <c r="SCF63" s="133"/>
      <c r="SCG63" s="133"/>
      <c r="SCH63" s="133"/>
      <c r="SCI63" s="133"/>
      <c r="SCJ63" s="133"/>
      <c r="SCK63" s="133"/>
      <c r="SCL63" s="133"/>
      <c r="SCM63" s="133"/>
      <c r="SCN63" s="133"/>
      <c r="SCO63" s="133"/>
      <c r="SCP63" s="133"/>
      <c r="SCQ63" s="133"/>
      <c r="SCR63" s="133"/>
      <c r="SCS63" s="133"/>
      <c r="SCT63" s="133"/>
      <c r="SCU63" s="133"/>
      <c r="SCV63" s="133"/>
      <c r="SCW63" s="133"/>
      <c r="SCX63" s="133"/>
      <c r="SCY63" s="133"/>
      <c r="SCZ63" s="133"/>
      <c r="SDA63" s="133"/>
      <c r="SDB63" s="133"/>
      <c r="SDC63" s="133"/>
      <c r="SDD63" s="133"/>
      <c r="SDE63" s="133"/>
      <c r="SDF63" s="133"/>
      <c r="SDG63" s="133"/>
      <c r="SDH63" s="133"/>
      <c r="SDI63" s="133"/>
      <c r="SDJ63" s="133"/>
      <c r="SDK63" s="133"/>
      <c r="SDL63" s="133"/>
      <c r="SDM63" s="133"/>
      <c r="SDN63" s="133"/>
      <c r="SDO63" s="133"/>
      <c r="SDP63" s="133"/>
      <c r="SDQ63" s="133"/>
      <c r="SDR63" s="133"/>
      <c r="SDS63" s="133"/>
      <c r="SDT63" s="133"/>
      <c r="SDU63" s="133"/>
      <c r="SDV63" s="133"/>
      <c r="SDW63" s="133"/>
      <c r="SDX63" s="133"/>
      <c r="SDY63" s="133"/>
      <c r="SDZ63" s="133"/>
      <c r="SEA63" s="133"/>
      <c r="SEB63" s="133"/>
      <c r="SEC63" s="133"/>
      <c r="SED63" s="133"/>
      <c r="SEE63" s="133"/>
      <c r="SEF63" s="133"/>
      <c r="SEG63" s="133"/>
      <c r="SEH63" s="133"/>
      <c r="SEI63" s="133"/>
      <c r="SEJ63" s="133"/>
      <c r="SEK63" s="133"/>
      <c r="SEL63" s="133"/>
      <c r="SEM63" s="133"/>
      <c r="SEN63" s="133"/>
      <c r="SEO63" s="133"/>
      <c r="SEP63" s="133"/>
      <c r="SEQ63" s="133"/>
      <c r="SER63" s="133"/>
      <c r="SES63" s="133"/>
      <c r="SET63" s="133"/>
      <c r="SEU63" s="133"/>
      <c r="SEV63" s="133"/>
      <c r="SEW63" s="133"/>
      <c r="SEX63" s="133"/>
      <c r="SEY63" s="133"/>
      <c r="SEZ63" s="133"/>
      <c r="SFA63" s="133"/>
      <c r="SFB63" s="133"/>
      <c r="SFC63" s="133"/>
      <c r="SFD63" s="133"/>
      <c r="SFE63" s="133"/>
      <c r="SFF63" s="133"/>
      <c r="SFG63" s="133"/>
      <c r="SFH63" s="133"/>
      <c r="SFI63" s="133"/>
      <c r="SFJ63" s="133"/>
      <c r="SFK63" s="133"/>
      <c r="SFL63" s="133"/>
      <c r="SFM63" s="133"/>
      <c r="SFN63" s="133"/>
      <c r="SFO63" s="133"/>
      <c r="SFP63" s="133"/>
      <c r="SFQ63" s="133"/>
      <c r="SFR63" s="133"/>
      <c r="SFS63" s="133"/>
      <c r="SFT63" s="133"/>
      <c r="SFU63" s="133"/>
      <c r="SFV63" s="133"/>
      <c r="SFW63" s="133"/>
      <c r="SFX63" s="133"/>
      <c r="SFY63" s="133"/>
      <c r="SFZ63" s="133"/>
      <c r="SGA63" s="133"/>
      <c r="SGB63" s="133"/>
      <c r="SGC63" s="133"/>
      <c r="SGD63" s="133"/>
      <c r="SGE63" s="133"/>
      <c r="SGF63" s="133"/>
      <c r="SGG63" s="133"/>
      <c r="SGH63" s="133"/>
      <c r="SGI63" s="133"/>
      <c r="SGJ63" s="133"/>
      <c r="SGK63" s="133"/>
      <c r="SGL63" s="133"/>
      <c r="SGM63" s="133"/>
      <c r="SGN63" s="133"/>
      <c r="SGO63" s="133"/>
      <c r="SGP63" s="133"/>
      <c r="SGQ63" s="133"/>
      <c r="SGR63" s="133"/>
      <c r="SGS63" s="133"/>
      <c r="SGT63" s="133"/>
      <c r="SGU63" s="133"/>
      <c r="SGV63" s="133"/>
      <c r="SGW63" s="133"/>
      <c r="SGX63" s="133"/>
      <c r="SGY63" s="133"/>
      <c r="SGZ63" s="133"/>
      <c r="SHA63" s="133"/>
      <c r="SHB63" s="133"/>
      <c r="SHC63" s="133"/>
      <c r="SHD63" s="133"/>
      <c r="SHE63" s="133"/>
      <c r="SHF63" s="133"/>
      <c r="SHG63" s="133"/>
      <c r="SHH63" s="133"/>
      <c r="SHI63" s="133"/>
      <c r="SHJ63" s="133"/>
      <c r="SHK63" s="133"/>
      <c r="SHL63" s="133"/>
      <c r="SHM63" s="133"/>
      <c r="SHN63" s="133"/>
      <c r="SHO63" s="133"/>
      <c r="SHP63" s="133"/>
      <c r="SHQ63" s="133"/>
      <c r="SHR63" s="133"/>
      <c r="SHS63" s="133"/>
      <c r="SHT63" s="133"/>
      <c r="SHU63" s="133"/>
      <c r="SHV63" s="133"/>
      <c r="SHW63" s="133"/>
      <c r="SHX63" s="133"/>
      <c r="SHY63" s="133"/>
      <c r="SHZ63" s="133"/>
      <c r="SIA63" s="133"/>
      <c r="SIB63" s="133"/>
      <c r="SIC63" s="133"/>
      <c r="SID63" s="133"/>
      <c r="SIE63" s="133"/>
      <c r="SIF63" s="133"/>
      <c r="SIG63" s="133"/>
      <c r="SIH63" s="133"/>
      <c r="SII63" s="133"/>
      <c r="SIJ63" s="133"/>
      <c r="SIK63" s="133"/>
      <c r="SIL63" s="133"/>
      <c r="SIM63" s="133"/>
      <c r="SIN63" s="133"/>
      <c r="SIO63" s="133"/>
      <c r="SIP63" s="133"/>
      <c r="SIQ63" s="133"/>
      <c r="SIR63" s="133"/>
      <c r="SIS63" s="133"/>
      <c r="SIT63" s="133"/>
      <c r="SIU63" s="133"/>
      <c r="SIV63" s="133"/>
      <c r="SIW63" s="133"/>
      <c r="SIX63" s="133"/>
      <c r="SIY63" s="133"/>
      <c r="SIZ63" s="133"/>
      <c r="SJA63" s="133"/>
      <c r="SJB63" s="133"/>
      <c r="SJC63" s="133"/>
      <c r="SJD63" s="133"/>
      <c r="SJE63" s="133"/>
      <c r="SJF63" s="133"/>
      <c r="SJG63" s="133"/>
      <c r="SJH63" s="133"/>
      <c r="SJI63" s="133"/>
      <c r="SJJ63" s="133"/>
      <c r="SJK63" s="133"/>
      <c r="SJL63" s="133"/>
      <c r="SJM63" s="133"/>
      <c r="SJN63" s="133"/>
      <c r="SJO63" s="133"/>
      <c r="SJP63" s="133"/>
      <c r="SJQ63" s="133"/>
      <c r="SJR63" s="133"/>
      <c r="SJS63" s="133"/>
      <c r="SJT63" s="133"/>
      <c r="SJU63" s="133"/>
      <c r="SJV63" s="133"/>
      <c r="SJW63" s="133"/>
      <c r="SJX63" s="133"/>
      <c r="SJY63" s="133"/>
      <c r="SJZ63" s="133"/>
      <c r="SKA63" s="133"/>
      <c r="SKB63" s="133"/>
      <c r="SKC63" s="133"/>
      <c r="SKD63" s="133"/>
      <c r="SKE63" s="133"/>
      <c r="SKF63" s="133"/>
      <c r="SKG63" s="133"/>
      <c r="SKH63" s="133"/>
      <c r="SKI63" s="133"/>
      <c r="SKJ63" s="133"/>
      <c r="SKK63" s="133"/>
      <c r="SKL63" s="133"/>
      <c r="SKM63" s="133"/>
      <c r="SKN63" s="133"/>
      <c r="SKO63" s="133"/>
      <c r="SKP63" s="133"/>
      <c r="SKQ63" s="133"/>
      <c r="SKR63" s="133"/>
      <c r="SKS63" s="133"/>
      <c r="SKT63" s="133"/>
      <c r="SKU63" s="133"/>
      <c r="SKV63" s="133"/>
      <c r="SKW63" s="133"/>
      <c r="SKX63" s="133"/>
      <c r="SKY63" s="133"/>
      <c r="SKZ63" s="133"/>
      <c r="SLA63" s="133"/>
      <c r="SLB63" s="133"/>
      <c r="SLC63" s="133"/>
      <c r="SLD63" s="133"/>
      <c r="SLE63" s="133"/>
      <c r="SLF63" s="133"/>
      <c r="SLG63" s="133"/>
      <c r="SLH63" s="133"/>
      <c r="SLI63" s="133"/>
      <c r="SLJ63" s="133"/>
      <c r="SLK63" s="133"/>
      <c r="SLL63" s="133"/>
      <c r="SLM63" s="133"/>
      <c r="SLN63" s="133"/>
      <c r="SLO63" s="133"/>
      <c r="SLP63" s="133"/>
      <c r="SLQ63" s="133"/>
      <c r="SLR63" s="133"/>
      <c r="SLS63" s="133"/>
      <c r="SLT63" s="133"/>
      <c r="SLU63" s="133"/>
      <c r="SLV63" s="133"/>
      <c r="SLW63" s="133"/>
      <c r="SLX63" s="133"/>
      <c r="SLY63" s="133"/>
      <c r="SLZ63" s="133"/>
      <c r="SMA63" s="133"/>
      <c r="SMB63" s="133"/>
      <c r="SMC63" s="133"/>
      <c r="SMD63" s="133"/>
      <c r="SME63" s="133"/>
      <c r="SMF63" s="133"/>
      <c r="SMG63" s="133"/>
      <c r="SMH63" s="133"/>
      <c r="SMI63" s="133"/>
      <c r="SMJ63" s="133"/>
      <c r="SMK63" s="133"/>
      <c r="SML63" s="133"/>
      <c r="SMM63" s="133"/>
      <c r="SMN63" s="133"/>
      <c r="SMO63" s="133"/>
      <c r="SMP63" s="133"/>
      <c r="SMQ63" s="133"/>
      <c r="SMR63" s="133"/>
      <c r="SMS63" s="133"/>
      <c r="SMT63" s="133"/>
      <c r="SMU63" s="133"/>
      <c r="SMV63" s="133"/>
      <c r="SMW63" s="133"/>
      <c r="SMX63" s="133"/>
      <c r="SMY63" s="133"/>
      <c r="SMZ63" s="133"/>
      <c r="SNA63" s="133"/>
      <c r="SNB63" s="133"/>
      <c r="SNC63" s="133"/>
      <c r="SND63" s="133"/>
      <c r="SNE63" s="133"/>
      <c r="SNF63" s="133"/>
      <c r="SNG63" s="133"/>
      <c r="SNH63" s="133"/>
      <c r="SNI63" s="133"/>
      <c r="SNJ63" s="133"/>
      <c r="SNK63" s="133"/>
      <c r="SNL63" s="133"/>
      <c r="SNM63" s="133"/>
      <c r="SNN63" s="133"/>
      <c r="SNO63" s="133"/>
      <c r="SNP63" s="133"/>
      <c r="SNQ63" s="133"/>
      <c r="SNR63" s="133"/>
      <c r="SNS63" s="133"/>
      <c r="SNT63" s="133"/>
      <c r="SNU63" s="133"/>
      <c r="SNV63" s="133"/>
      <c r="SNW63" s="133"/>
      <c r="SNX63" s="133"/>
      <c r="SNY63" s="133"/>
      <c r="SNZ63" s="133"/>
      <c r="SOA63" s="133"/>
      <c r="SOB63" s="133"/>
      <c r="SOC63" s="133"/>
      <c r="SOD63" s="133"/>
      <c r="SOE63" s="133"/>
      <c r="SOF63" s="133"/>
      <c r="SOG63" s="133"/>
      <c r="SOH63" s="133"/>
      <c r="SOI63" s="133"/>
      <c r="SOJ63" s="133"/>
      <c r="SOK63" s="133"/>
      <c r="SOL63" s="133"/>
      <c r="SOM63" s="133"/>
      <c r="SON63" s="133"/>
      <c r="SOO63" s="133"/>
      <c r="SOP63" s="133"/>
      <c r="SOQ63" s="133"/>
      <c r="SOR63" s="133"/>
      <c r="SOS63" s="133"/>
      <c r="SOT63" s="133"/>
      <c r="SOU63" s="133"/>
      <c r="SOV63" s="133"/>
      <c r="SOW63" s="133"/>
      <c r="SOX63" s="133"/>
      <c r="SOY63" s="133"/>
      <c r="SOZ63" s="133"/>
      <c r="SPA63" s="133"/>
      <c r="SPB63" s="133"/>
      <c r="SPC63" s="133"/>
      <c r="SPD63" s="133"/>
      <c r="SPE63" s="133"/>
      <c r="SPF63" s="133"/>
      <c r="SPG63" s="133"/>
      <c r="SPH63" s="133"/>
      <c r="SPI63" s="133"/>
      <c r="SPJ63" s="133"/>
      <c r="SPK63" s="133"/>
      <c r="SPL63" s="133"/>
      <c r="SPM63" s="133"/>
      <c r="SPN63" s="133"/>
      <c r="SPO63" s="133"/>
      <c r="SPP63" s="133"/>
      <c r="SPQ63" s="133"/>
      <c r="SPR63" s="133"/>
      <c r="SPS63" s="133"/>
      <c r="SPT63" s="133"/>
      <c r="SPU63" s="133"/>
      <c r="SPV63" s="133"/>
      <c r="SPW63" s="133"/>
      <c r="SPX63" s="133"/>
      <c r="SPY63" s="133"/>
      <c r="SPZ63" s="133"/>
      <c r="SQA63" s="133"/>
      <c r="SQB63" s="133"/>
      <c r="SQC63" s="133"/>
      <c r="SQD63" s="133"/>
      <c r="SQE63" s="133"/>
      <c r="SQF63" s="133"/>
      <c r="SQG63" s="133"/>
      <c r="SQH63" s="133"/>
      <c r="SQI63" s="133"/>
      <c r="SQJ63" s="133"/>
      <c r="SQK63" s="133"/>
      <c r="SQL63" s="133"/>
      <c r="SQM63" s="133"/>
      <c r="SQN63" s="133"/>
      <c r="SQO63" s="133"/>
      <c r="SQP63" s="133"/>
      <c r="SQQ63" s="133"/>
      <c r="SQR63" s="133"/>
      <c r="SQS63" s="133"/>
      <c r="SQT63" s="133"/>
      <c r="SQU63" s="133"/>
      <c r="SQV63" s="133"/>
      <c r="SQW63" s="133"/>
      <c r="SQX63" s="133"/>
      <c r="SQY63" s="133"/>
      <c r="SQZ63" s="133"/>
      <c r="SRA63" s="133"/>
      <c r="SRB63" s="133"/>
      <c r="SRC63" s="133"/>
      <c r="SRD63" s="133"/>
      <c r="SRE63" s="133"/>
      <c r="SRF63" s="133"/>
      <c r="SRG63" s="133"/>
      <c r="SRH63" s="133"/>
      <c r="SRI63" s="133"/>
      <c r="SRJ63" s="133"/>
      <c r="SRK63" s="133"/>
      <c r="SRL63" s="133"/>
      <c r="SRM63" s="133"/>
      <c r="SRN63" s="133"/>
      <c r="SRO63" s="133"/>
      <c r="SRP63" s="133"/>
      <c r="SRQ63" s="133"/>
      <c r="SRR63" s="133"/>
      <c r="SRS63" s="133"/>
      <c r="SRT63" s="133"/>
      <c r="SRU63" s="133"/>
      <c r="SRV63" s="133"/>
      <c r="SRW63" s="133"/>
      <c r="SRX63" s="133"/>
      <c r="SRY63" s="133"/>
      <c r="SRZ63" s="133"/>
      <c r="SSA63" s="133"/>
      <c r="SSB63" s="133"/>
      <c r="SSC63" s="133"/>
      <c r="SSD63" s="133"/>
      <c r="SSE63" s="133"/>
      <c r="SSF63" s="133"/>
      <c r="SSG63" s="133"/>
      <c r="SSH63" s="133"/>
      <c r="SSI63" s="133"/>
      <c r="SSJ63" s="133"/>
      <c r="SSK63" s="133"/>
      <c r="SSL63" s="133"/>
      <c r="SSM63" s="133"/>
      <c r="SSN63" s="133"/>
      <c r="SSO63" s="133"/>
      <c r="SSP63" s="133"/>
      <c r="SSQ63" s="133"/>
      <c r="SSR63" s="133"/>
      <c r="SSS63" s="133"/>
      <c r="SST63" s="133"/>
      <c r="SSU63" s="133"/>
      <c r="SSV63" s="133"/>
      <c r="SSW63" s="133"/>
      <c r="SSX63" s="133"/>
      <c r="SSY63" s="133"/>
      <c r="SSZ63" s="133"/>
      <c r="STA63" s="133"/>
      <c r="STB63" s="133"/>
      <c r="STC63" s="133"/>
      <c r="STD63" s="133"/>
      <c r="STE63" s="133"/>
      <c r="STF63" s="133"/>
      <c r="STG63" s="133"/>
      <c r="STH63" s="133"/>
      <c r="STI63" s="133"/>
      <c r="STJ63" s="133"/>
      <c r="STK63" s="133"/>
      <c r="STL63" s="133"/>
      <c r="STM63" s="133"/>
      <c r="STN63" s="133"/>
      <c r="STO63" s="133"/>
      <c r="STP63" s="133"/>
      <c r="STQ63" s="133"/>
      <c r="STR63" s="133"/>
      <c r="STS63" s="133"/>
      <c r="STT63" s="133"/>
      <c r="STU63" s="133"/>
      <c r="STV63" s="133"/>
      <c r="STW63" s="133"/>
      <c r="STX63" s="133"/>
      <c r="STY63" s="133"/>
      <c r="STZ63" s="133"/>
      <c r="SUA63" s="133"/>
      <c r="SUB63" s="133"/>
      <c r="SUC63" s="133"/>
      <c r="SUD63" s="133"/>
      <c r="SUE63" s="133"/>
      <c r="SUF63" s="133"/>
      <c r="SUG63" s="133"/>
      <c r="SUH63" s="133"/>
      <c r="SUI63" s="133"/>
      <c r="SUJ63" s="133"/>
      <c r="SUK63" s="133"/>
      <c r="SUL63" s="133"/>
      <c r="SUM63" s="133"/>
      <c r="SUN63" s="133"/>
      <c r="SUO63" s="133"/>
      <c r="SUP63" s="133"/>
      <c r="SUQ63" s="133"/>
      <c r="SUR63" s="133"/>
      <c r="SUS63" s="133"/>
      <c r="SUT63" s="133"/>
      <c r="SUU63" s="133"/>
      <c r="SUV63" s="133"/>
      <c r="SUW63" s="133"/>
      <c r="SUX63" s="133"/>
      <c r="SUY63" s="133"/>
      <c r="SUZ63" s="133"/>
      <c r="SVA63" s="133"/>
      <c r="SVB63" s="133"/>
      <c r="SVC63" s="133"/>
      <c r="SVD63" s="133"/>
      <c r="SVE63" s="133"/>
      <c r="SVF63" s="133"/>
      <c r="SVG63" s="133"/>
      <c r="SVH63" s="133"/>
      <c r="SVI63" s="133"/>
      <c r="SVJ63" s="133"/>
      <c r="SVK63" s="133"/>
      <c r="SVL63" s="133"/>
      <c r="SVM63" s="133"/>
      <c r="SVN63" s="133"/>
      <c r="SVO63" s="133"/>
      <c r="SVP63" s="133"/>
      <c r="SVQ63" s="133"/>
      <c r="SVR63" s="133"/>
      <c r="SVS63" s="133"/>
      <c r="SVT63" s="133"/>
      <c r="SVU63" s="133"/>
      <c r="SVV63" s="133"/>
      <c r="SVW63" s="133"/>
      <c r="SVX63" s="133"/>
      <c r="SVY63" s="133"/>
      <c r="SVZ63" s="133"/>
      <c r="SWA63" s="133"/>
      <c r="SWB63" s="133"/>
      <c r="SWC63" s="133"/>
      <c r="SWD63" s="133"/>
      <c r="SWE63" s="133"/>
      <c r="SWF63" s="133"/>
      <c r="SWG63" s="133"/>
      <c r="SWH63" s="133"/>
      <c r="SWI63" s="133"/>
      <c r="SWJ63" s="133"/>
      <c r="SWK63" s="133"/>
      <c r="SWL63" s="133"/>
      <c r="SWM63" s="133"/>
      <c r="SWN63" s="133"/>
      <c r="SWO63" s="133"/>
      <c r="SWP63" s="133"/>
      <c r="SWQ63" s="133"/>
      <c r="SWR63" s="133"/>
      <c r="SWS63" s="133"/>
      <c r="SWT63" s="133"/>
      <c r="SWU63" s="133"/>
      <c r="SWV63" s="133"/>
      <c r="SWW63" s="133"/>
      <c r="SWX63" s="133"/>
      <c r="SWY63" s="133"/>
      <c r="SWZ63" s="133"/>
      <c r="SXA63" s="133"/>
      <c r="SXB63" s="133"/>
      <c r="SXC63" s="133"/>
      <c r="SXD63" s="133"/>
      <c r="SXE63" s="133"/>
      <c r="SXF63" s="133"/>
      <c r="SXG63" s="133"/>
      <c r="SXH63" s="133"/>
      <c r="SXI63" s="133"/>
      <c r="SXJ63" s="133"/>
      <c r="SXK63" s="133"/>
      <c r="SXL63" s="133"/>
      <c r="SXM63" s="133"/>
      <c r="SXN63" s="133"/>
      <c r="SXO63" s="133"/>
      <c r="SXP63" s="133"/>
      <c r="SXQ63" s="133"/>
      <c r="SXR63" s="133"/>
      <c r="SXS63" s="133"/>
      <c r="SXT63" s="133"/>
      <c r="SXU63" s="133"/>
      <c r="SXV63" s="133"/>
      <c r="SXW63" s="133"/>
      <c r="SXX63" s="133"/>
      <c r="SXY63" s="133"/>
      <c r="SXZ63" s="133"/>
      <c r="SYA63" s="133"/>
      <c r="SYB63" s="133"/>
      <c r="SYC63" s="133"/>
      <c r="SYD63" s="133"/>
      <c r="SYE63" s="133"/>
      <c r="SYF63" s="133"/>
      <c r="SYG63" s="133"/>
      <c r="SYH63" s="133"/>
      <c r="SYI63" s="133"/>
      <c r="SYJ63" s="133"/>
      <c r="SYK63" s="133"/>
      <c r="SYL63" s="133"/>
      <c r="SYM63" s="133"/>
      <c r="SYN63" s="133"/>
      <c r="SYO63" s="133"/>
      <c r="SYP63" s="133"/>
      <c r="SYQ63" s="133"/>
      <c r="SYR63" s="133"/>
      <c r="SYS63" s="133"/>
      <c r="SYT63" s="133"/>
      <c r="SYU63" s="133"/>
      <c r="SYV63" s="133"/>
      <c r="SYW63" s="133"/>
      <c r="SYX63" s="133"/>
      <c r="SYY63" s="133"/>
      <c r="SYZ63" s="133"/>
      <c r="SZA63" s="133"/>
      <c r="SZB63" s="133"/>
      <c r="SZC63" s="133"/>
      <c r="SZD63" s="133"/>
      <c r="SZE63" s="133"/>
      <c r="SZF63" s="133"/>
      <c r="SZG63" s="133"/>
      <c r="SZH63" s="133"/>
      <c r="SZI63" s="133"/>
      <c r="SZJ63" s="133"/>
      <c r="SZK63" s="133"/>
      <c r="SZL63" s="133"/>
      <c r="SZM63" s="133"/>
      <c r="SZN63" s="133"/>
      <c r="SZO63" s="133"/>
      <c r="SZP63" s="133"/>
      <c r="SZQ63" s="133"/>
      <c r="SZR63" s="133"/>
      <c r="SZS63" s="133"/>
      <c r="SZT63" s="133"/>
      <c r="SZU63" s="133"/>
      <c r="SZV63" s="133"/>
      <c r="SZW63" s="133"/>
      <c r="SZX63" s="133"/>
      <c r="SZY63" s="133"/>
      <c r="SZZ63" s="133"/>
      <c r="TAA63" s="133"/>
      <c r="TAB63" s="133"/>
      <c r="TAC63" s="133"/>
      <c r="TAD63" s="133"/>
      <c r="TAE63" s="133"/>
      <c r="TAF63" s="133"/>
      <c r="TAG63" s="133"/>
      <c r="TAH63" s="133"/>
      <c r="TAI63" s="133"/>
      <c r="TAJ63" s="133"/>
      <c r="TAK63" s="133"/>
      <c r="TAL63" s="133"/>
      <c r="TAM63" s="133"/>
      <c r="TAN63" s="133"/>
      <c r="TAO63" s="133"/>
      <c r="TAP63" s="133"/>
      <c r="TAQ63" s="133"/>
      <c r="TAR63" s="133"/>
      <c r="TAS63" s="133"/>
      <c r="TAT63" s="133"/>
      <c r="TAU63" s="133"/>
      <c r="TAV63" s="133"/>
      <c r="TAW63" s="133"/>
      <c r="TAX63" s="133"/>
      <c r="TAY63" s="133"/>
      <c r="TAZ63" s="133"/>
      <c r="TBA63" s="133"/>
      <c r="TBB63" s="133"/>
      <c r="TBC63" s="133"/>
      <c r="TBD63" s="133"/>
      <c r="TBE63" s="133"/>
      <c r="TBF63" s="133"/>
      <c r="TBG63" s="133"/>
      <c r="TBH63" s="133"/>
      <c r="TBI63" s="133"/>
      <c r="TBJ63" s="133"/>
      <c r="TBK63" s="133"/>
      <c r="TBL63" s="133"/>
      <c r="TBM63" s="133"/>
      <c r="TBN63" s="133"/>
      <c r="TBO63" s="133"/>
      <c r="TBP63" s="133"/>
      <c r="TBQ63" s="133"/>
      <c r="TBR63" s="133"/>
      <c r="TBS63" s="133"/>
      <c r="TBT63" s="133"/>
      <c r="TBU63" s="133"/>
      <c r="TBV63" s="133"/>
      <c r="TBW63" s="133"/>
      <c r="TBX63" s="133"/>
      <c r="TBY63" s="133"/>
      <c r="TBZ63" s="133"/>
      <c r="TCA63" s="133"/>
      <c r="TCB63" s="133"/>
      <c r="TCC63" s="133"/>
      <c r="TCD63" s="133"/>
      <c r="TCE63" s="133"/>
      <c r="TCF63" s="133"/>
      <c r="TCG63" s="133"/>
      <c r="TCH63" s="133"/>
      <c r="TCI63" s="133"/>
      <c r="TCJ63" s="133"/>
      <c r="TCK63" s="133"/>
      <c r="TCL63" s="133"/>
      <c r="TCM63" s="133"/>
      <c r="TCN63" s="133"/>
      <c r="TCO63" s="133"/>
      <c r="TCP63" s="133"/>
      <c r="TCQ63" s="133"/>
      <c r="TCR63" s="133"/>
      <c r="TCS63" s="133"/>
      <c r="TCT63" s="133"/>
      <c r="TCU63" s="133"/>
      <c r="TCV63" s="133"/>
      <c r="TCW63" s="133"/>
      <c r="TCX63" s="133"/>
      <c r="TCY63" s="133"/>
      <c r="TCZ63" s="133"/>
      <c r="TDA63" s="133"/>
      <c r="TDB63" s="133"/>
      <c r="TDC63" s="133"/>
      <c r="TDD63" s="133"/>
      <c r="TDE63" s="133"/>
      <c r="TDF63" s="133"/>
      <c r="TDG63" s="133"/>
      <c r="TDH63" s="133"/>
      <c r="TDI63" s="133"/>
      <c r="TDJ63" s="133"/>
      <c r="TDK63" s="133"/>
      <c r="TDL63" s="133"/>
      <c r="TDM63" s="133"/>
      <c r="TDN63" s="133"/>
      <c r="TDO63" s="133"/>
      <c r="TDP63" s="133"/>
      <c r="TDQ63" s="133"/>
      <c r="TDR63" s="133"/>
      <c r="TDS63" s="133"/>
      <c r="TDT63" s="133"/>
      <c r="TDU63" s="133"/>
      <c r="TDV63" s="133"/>
      <c r="TDW63" s="133"/>
      <c r="TDX63" s="133"/>
      <c r="TDY63" s="133"/>
      <c r="TDZ63" s="133"/>
      <c r="TEA63" s="133"/>
      <c r="TEB63" s="133"/>
      <c r="TEC63" s="133"/>
      <c r="TED63" s="133"/>
      <c r="TEE63" s="133"/>
      <c r="TEF63" s="133"/>
      <c r="TEG63" s="133"/>
      <c r="TEH63" s="133"/>
      <c r="TEI63" s="133"/>
      <c r="TEJ63" s="133"/>
      <c r="TEK63" s="133"/>
      <c r="TEL63" s="133"/>
      <c r="TEM63" s="133"/>
      <c r="TEN63" s="133"/>
      <c r="TEO63" s="133"/>
      <c r="TEP63" s="133"/>
      <c r="TEQ63" s="133"/>
      <c r="TER63" s="133"/>
      <c r="TES63" s="133"/>
      <c r="TET63" s="133"/>
      <c r="TEU63" s="133"/>
      <c r="TEV63" s="133"/>
      <c r="TEW63" s="133"/>
      <c r="TEX63" s="133"/>
      <c r="TEY63" s="133"/>
      <c r="TEZ63" s="133"/>
      <c r="TFA63" s="133"/>
      <c r="TFB63" s="133"/>
      <c r="TFC63" s="133"/>
      <c r="TFD63" s="133"/>
      <c r="TFE63" s="133"/>
      <c r="TFF63" s="133"/>
      <c r="TFG63" s="133"/>
      <c r="TFH63" s="133"/>
      <c r="TFI63" s="133"/>
      <c r="TFJ63" s="133"/>
      <c r="TFK63" s="133"/>
      <c r="TFL63" s="133"/>
      <c r="TFM63" s="133"/>
      <c r="TFN63" s="133"/>
      <c r="TFO63" s="133"/>
      <c r="TFP63" s="133"/>
      <c r="TFQ63" s="133"/>
      <c r="TFR63" s="133"/>
      <c r="TFS63" s="133"/>
      <c r="TFT63" s="133"/>
      <c r="TFU63" s="133"/>
      <c r="TFV63" s="133"/>
      <c r="TFW63" s="133"/>
      <c r="TFX63" s="133"/>
      <c r="TFY63" s="133"/>
      <c r="TFZ63" s="133"/>
      <c r="TGA63" s="133"/>
      <c r="TGB63" s="133"/>
      <c r="TGC63" s="133"/>
      <c r="TGD63" s="133"/>
      <c r="TGE63" s="133"/>
      <c r="TGF63" s="133"/>
      <c r="TGG63" s="133"/>
      <c r="TGH63" s="133"/>
      <c r="TGI63" s="133"/>
      <c r="TGJ63" s="133"/>
      <c r="TGK63" s="133"/>
      <c r="TGL63" s="133"/>
      <c r="TGM63" s="133"/>
      <c r="TGN63" s="133"/>
      <c r="TGO63" s="133"/>
      <c r="TGP63" s="133"/>
      <c r="TGQ63" s="133"/>
      <c r="TGR63" s="133"/>
      <c r="TGS63" s="133"/>
      <c r="TGT63" s="133"/>
      <c r="TGU63" s="133"/>
      <c r="TGV63" s="133"/>
      <c r="TGW63" s="133"/>
      <c r="TGX63" s="133"/>
      <c r="TGY63" s="133"/>
      <c r="TGZ63" s="133"/>
      <c r="THA63" s="133"/>
      <c r="THB63" s="133"/>
      <c r="THC63" s="133"/>
      <c r="THD63" s="133"/>
      <c r="THE63" s="133"/>
      <c r="THF63" s="133"/>
      <c r="THG63" s="133"/>
      <c r="THH63" s="133"/>
      <c r="THI63" s="133"/>
      <c r="THJ63" s="133"/>
      <c r="THK63" s="133"/>
      <c r="THL63" s="133"/>
      <c r="THM63" s="133"/>
      <c r="THN63" s="133"/>
      <c r="THO63" s="133"/>
      <c r="THP63" s="133"/>
      <c r="THQ63" s="133"/>
      <c r="THR63" s="133"/>
      <c r="THS63" s="133"/>
      <c r="THT63" s="133"/>
      <c r="THU63" s="133"/>
      <c r="THV63" s="133"/>
      <c r="THW63" s="133"/>
      <c r="THX63" s="133"/>
      <c r="THY63" s="133"/>
      <c r="THZ63" s="133"/>
      <c r="TIA63" s="133"/>
      <c r="TIB63" s="133"/>
      <c r="TIC63" s="133"/>
      <c r="TID63" s="133"/>
      <c r="TIE63" s="133"/>
      <c r="TIF63" s="133"/>
      <c r="TIG63" s="133"/>
      <c r="TIH63" s="133"/>
      <c r="TII63" s="133"/>
      <c r="TIJ63" s="133"/>
      <c r="TIK63" s="133"/>
      <c r="TIL63" s="133"/>
      <c r="TIM63" s="133"/>
      <c r="TIN63" s="133"/>
      <c r="TIO63" s="133"/>
      <c r="TIP63" s="133"/>
      <c r="TIQ63" s="133"/>
      <c r="TIR63" s="133"/>
      <c r="TIS63" s="133"/>
      <c r="TIT63" s="133"/>
      <c r="TIU63" s="133"/>
      <c r="TIV63" s="133"/>
      <c r="TIW63" s="133"/>
      <c r="TIX63" s="133"/>
      <c r="TIY63" s="133"/>
      <c r="TIZ63" s="133"/>
      <c r="TJA63" s="133"/>
      <c r="TJB63" s="133"/>
      <c r="TJC63" s="133"/>
      <c r="TJD63" s="133"/>
      <c r="TJE63" s="133"/>
      <c r="TJF63" s="133"/>
      <c r="TJG63" s="133"/>
      <c r="TJH63" s="133"/>
      <c r="TJI63" s="133"/>
      <c r="TJJ63" s="133"/>
      <c r="TJK63" s="133"/>
      <c r="TJL63" s="133"/>
      <c r="TJM63" s="133"/>
      <c r="TJN63" s="133"/>
      <c r="TJO63" s="133"/>
      <c r="TJP63" s="133"/>
      <c r="TJQ63" s="133"/>
      <c r="TJR63" s="133"/>
      <c r="TJS63" s="133"/>
      <c r="TJT63" s="133"/>
      <c r="TJU63" s="133"/>
      <c r="TJV63" s="133"/>
      <c r="TJW63" s="133"/>
      <c r="TJX63" s="133"/>
      <c r="TJY63" s="133"/>
      <c r="TJZ63" s="133"/>
      <c r="TKA63" s="133"/>
      <c r="TKB63" s="133"/>
      <c r="TKC63" s="133"/>
      <c r="TKD63" s="133"/>
      <c r="TKE63" s="133"/>
      <c r="TKF63" s="133"/>
      <c r="TKG63" s="133"/>
      <c r="TKH63" s="133"/>
      <c r="TKI63" s="133"/>
      <c r="TKJ63" s="133"/>
      <c r="TKK63" s="133"/>
      <c r="TKL63" s="133"/>
      <c r="TKM63" s="133"/>
      <c r="TKN63" s="133"/>
      <c r="TKO63" s="133"/>
      <c r="TKP63" s="133"/>
      <c r="TKQ63" s="133"/>
      <c r="TKR63" s="133"/>
      <c r="TKS63" s="133"/>
      <c r="TKT63" s="133"/>
      <c r="TKU63" s="133"/>
      <c r="TKV63" s="133"/>
      <c r="TKW63" s="133"/>
      <c r="TKX63" s="133"/>
      <c r="TKY63" s="133"/>
      <c r="TKZ63" s="133"/>
      <c r="TLA63" s="133"/>
      <c r="TLB63" s="133"/>
      <c r="TLC63" s="133"/>
      <c r="TLD63" s="133"/>
      <c r="TLE63" s="133"/>
      <c r="TLF63" s="133"/>
      <c r="TLG63" s="133"/>
      <c r="TLH63" s="133"/>
      <c r="TLI63" s="133"/>
      <c r="TLJ63" s="133"/>
      <c r="TLK63" s="133"/>
      <c r="TLL63" s="133"/>
      <c r="TLM63" s="133"/>
      <c r="TLN63" s="133"/>
      <c r="TLO63" s="133"/>
      <c r="TLP63" s="133"/>
      <c r="TLQ63" s="133"/>
      <c r="TLR63" s="133"/>
      <c r="TLS63" s="133"/>
      <c r="TLT63" s="133"/>
      <c r="TLU63" s="133"/>
      <c r="TLV63" s="133"/>
      <c r="TLW63" s="133"/>
      <c r="TLX63" s="133"/>
      <c r="TLY63" s="133"/>
      <c r="TLZ63" s="133"/>
      <c r="TMA63" s="133"/>
      <c r="TMB63" s="133"/>
      <c r="TMC63" s="133"/>
      <c r="TMD63" s="133"/>
      <c r="TME63" s="133"/>
      <c r="TMF63" s="133"/>
      <c r="TMG63" s="133"/>
      <c r="TMH63" s="133"/>
      <c r="TMI63" s="133"/>
      <c r="TMJ63" s="133"/>
      <c r="TMK63" s="133"/>
      <c r="TML63" s="133"/>
      <c r="TMM63" s="133"/>
      <c r="TMN63" s="133"/>
      <c r="TMO63" s="133"/>
      <c r="TMP63" s="133"/>
      <c r="TMQ63" s="133"/>
      <c r="TMR63" s="133"/>
      <c r="TMS63" s="133"/>
      <c r="TMT63" s="133"/>
      <c r="TMU63" s="133"/>
      <c r="TMV63" s="133"/>
      <c r="TMW63" s="133"/>
      <c r="TMX63" s="133"/>
      <c r="TMY63" s="133"/>
      <c r="TMZ63" s="133"/>
      <c r="TNA63" s="133"/>
      <c r="TNB63" s="133"/>
      <c r="TNC63" s="133"/>
      <c r="TND63" s="133"/>
      <c r="TNE63" s="133"/>
      <c r="TNF63" s="133"/>
      <c r="TNG63" s="133"/>
      <c r="TNH63" s="133"/>
      <c r="TNI63" s="133"/>
      <c r="TNJ63" s="133"/>
      <c r="TNK63" s="133"/>
      <c r="TNL63" s="133"/>
      <c r="TNM63" s="133"/>
      <c r="TNN63" s="133"/>
      <c r="TNO63" s="133"/>
      <c r="TNP63" s="133"/>
      <c r="TNQ63" s="133"/>
      <c r="TNR63" s="133"/>
      <c r="TNS63" s="133"/>
      <c r="TNT63" s="133"/>
      <c r="TNU63" s="133"/>
      <c r="TNV63" s="133"/>
      <c r="TNW63" s="133"/>
      <c r="TNX63" s="133"/>
      <c r="TNY63" s="133"/>
      <c r="TNZ63" s="133"/>
      <c r="TOA63" s="133"/>
      <c r="TOB63" s="133"/>
      <c r="TOC63" s="133"/>
      <c r="TOD63" s="133"/>
      <c r="TOE63" s="133"/>
      <c r="TOF63" s="133"/>
      <c r="TOG63" s="133"/>
      <c r="TOH63" s="133"/>
      <c r="TOI63" s="133"/>
      <c r="TOJ63" s="133"/>
      <c r="TOK63" s="133"/>
      <c r="TOL63" s="133"/>
      <c r="TOM63" s="133"/>
      <c r="TON63" s="133"/>
      <c r="TOO63" s="133"/>
      <c r="TOP63" s="133"/>
      <c r="TOQ63" s="133"/>
      <c r="TOR63" s="133"/>
      <c r="TOS63" s="133"/>
      <c r="TOT63" s="133"/>
      <c r="TOU63" s="133"/>
      <c r="TOV63" s="133"/>
      <c r="TOW63" s="133"/>
      <c r="TOX63" s="133"/>
      <c r="TOY63" s="133"/>
      <c r="TOZ63" s="133"/>
      <c r="TPA63" s="133"/>
      <c r="TPB63" s="133"/>
      <c r="TPC63" s="133"/>
      <c r="TPD63" s="133"/>
      <c r="TPE63" s="133"/>
      <c r="TPF63" s="133"/>
      <c r="TPG63" s="133"/>
      <c r="TPH63" s="133"/>
      <c r="TPI63" s="133"/>
      <c r="TPJ63" s="133"/>
      <c r="TPK63" s="133"/>
      <c r="TPL63" s="133"/>
      <c r="TPM63" s="133"/>
      <c r="TPN63" s="133"/>
      <c r="TPO63" s="133"/>
      <c r="TPP63" s="133"/>
      <c r="TPQ63" s="133"/>
      <c r="TPR63" s="133"/>
      <c r="TPS63" s="133"/>
      <c r="TPT63" s="133"/>
      <c r="TPU63" s="133"/>
      <c r="TPV63" s="133"/>
      <c r="TPW63" s="133"/>
      <c r="TPX63" s="133"/>
      <c r="TPY63" s="133"/>
      <c r="TPZ63" s="133"/>
      <c r="TQA63" s="133"/>
      <c r="TQB63" s="133"/>
      <c r="TQC63" s="133"/>
      <c r="TQD63" s="133"/>
      <c r="TQE63" s="133"/>
      <c r="TQF63" s="133"/>
      <c r="TQG63" s="133"/>
      <c r="TQH63" s="133"/>
      <c r="TQI63" s="133"/>
      <c r="TQJ63" s="133"/>
      <c r="TQK63" s="133"/>
      <c r="TQL63" s="133"/>
      <c r="TQM63" s="133"/>
      <c r="TQN63" s="133"/>
      <c r="TQO63" s="133"/>
      <c r="TQP63" s="133"/>
      <c r="TQQ63" s="133"/>
      <c r="TQR63" s="133"/>
      <c r="TQS63" s="133"/>
      <c r="TQT63" s="133"/>
      <c r="TQU63" s="133"/>
      <c r="TQV63" s="133"/>
      <c r="TQW63" s="133"/>
      <c r="TQX63" s="133"/>
      <c r="TQY63" s="133"/>
      <c r="TQZ63" s="133"/>
      <c r="TRA63" s="133"/>
      <c r="TRB63" s="133"/>
      <c r="TRC63" s="133"/>
      <c r="TRD63" s="133"/>
      <c r="TRE63" s="133"/>
      <c r="TRF63" s="133"/>
      <c r="TRG63" s="133"/>
      <c r="TRH63" s="133"/>
      <c r="TRI63" s="133"/>
      <c r="TRJ63" s="133"/>
      <c r="TRK63" s="133"/>
      <c r="TRL63" s="133"/>
      <c r="TRM63" s="133"/>
      <c r="TRN63" s="133"/>
      <c r="TRO63" s="133"/>
      <c r="TRP63" s="133"/>
      <c r="TRQ63" s="133"/>
      <c r="TRR63" s="133"/>
      <c r="TRS63" s="133"/>
      <c r="TRT63" s="133"/>
      <c r="TRU63" s="133"/>
      <c r="TRV63" s="133"/>
      <c r="TRW63" s="133"/>
      <c r="TRX63" s="133"/>
      <c r="TRY63" s="133"/>
      <c r="TRZ63" s="133"/>
      <c r="TSA63" s="133"/>
      <c r="TSB63" s="133"/>
      <c r="TSC63" s="133"/>
      <c r="TSD63" s="133"/>
      <c r="TSE63" s="133"/>
      <c r="TSF63" s="133"/>
      <c r="TSG63" s="133"/>
      <c r="TSH63" s="133"/>
      <c r="TSI63" s="133"/>
      <c r="TSJ63" s="133"/>
      <c r="TSK63" s="133"/>
      <c r="TSL63" s="133"/>
      <c r="TSM63" s="133"/>
      <c r="TSN63" s="133"/>
      <c r="TSO63" s="133"/>
      <c r="TSP63" s="133"/>
      <c r="TSQ63" s="133"/>
      <c r="TSR63" s="133"/>
      <c r="TSS63" s="133"/>
      <c r="TST63" s="133"/>
      <c r="TSU63" s="133"/>
      <c r="TSV63" s="133"/>
      <c r="TSW63" s="133"/>
      <c r="TSX63" s="133"/>
      <c r="TSY63" s="133"/>
      <c r="TSZ63" s="133"/>
      <c r="TTA63" s="133"/>
      <c r="TTB63" s="133"/>
      <c r="TTC63" s="133"/>
      <c r="TTD63" s="133"/>
      <c r="TTE63" s="133"/>
      <c r="TTF63" s="133"/>
      <c r="TTG63" s="133"/>
      <c r="TTH63" s="133"/>
      <c r="TTI63" s="133"/>
      <c r="TTJ63" s="133"/>
      <c r="TTK63" s="133"/>
      <c r="TTL63" s="133"/>
      <c r="TTM63" s="133"/>
      <c r="TTN63" s="133"/>
      <c r="TTO63" s="133"/>
      <c r="TTP63" s="133"/>
      <c r="TTQ63" s="133"/>
      <c r="TTR63" s="133"/>
      <c r="TTS63" s="133"/>
      <c r="TTT63" s="133"/>
      <c r="TTU63" s="133"/>
      <c r="TTV63" s="133"/>
      <c r="TTW63" s="133"/>
      <c r="TTX63" s="133"/>
      <c r="TTY63" s="133"/>
      <c r="TTZ63" s="133"/>
      <c r="TUA63" s="133"/>
      <c r="TUB63" s="133"/>
      <c r="TUC63" s="133"/>
      <c r="TUD63" s="133"/>
      <c r="TUE63" s="133"/>
      <c r="TUF63" s="133"/>
      <c r="TUG63" s="133"/>
      <c r="TUH63" s="133"/>
      <c r="TUI63" s="133"/>
      <c r="TUJ63" s="133"/>
      <c r="TUK63" s="133"/>
      <c r="TUL63" s="133"/>
      <c r="TUM63" s="133"/>
      <c r="TUN63" s="133"/>
      <c r="TUO63" s="133"/>
      <c r="TUP63" s="133"/>
      <c r="TUQ63" s="133"/>
      <c r="TUR63" s="133"/>
      <c r="TUS63" s="133"/>
      <c r="TUT63" s="133"/>
      <c r="TUU63" s="133"/>
      <c r="TUV63" s="133"/>
      <c r="TUW63" s="133"/>
      <c r="TUX63" s="133"/>
      <c r="TUY63" s="133"/>
      <c r="TUZ63" s="133"/>
      <c r="TVA63" s="133"/>
      <c r="TVB63" s="133"/>
      <c r="TVC63" s="133"/>
      <c r="TVD63" s="133"/>
      <c r="TVE63" s="133"/>
      <c r="TVF63" s="133"/>
      <c r="TVG63" s="133"/>
      <c r="TVH63" s="133"/>
      <c r="TVI63" s="133"/>
      <c r="TVJ63" s="133"/>
      <c r="TVK63" s="133"/>
      <c r="TVL63" s="133"/>
      <c r="TVM63" s="133"/>
      <c r="TVN63" s="133"/>
      <c r="TVO63" s="133"/>
      <c r="TVP63" s="133"/>
      <c r="TVQ63" s="133"/>
      <c r="TVR63" s="133"/>
      <c r="TVS63" s="133"/>
      <c r="TVT63" s="133"/>
      <c r="TVU63" s="133"/>
      <c r="TVV63" s="133"/>
      <c r="TVW63" s="133"/>
      <c r="TVX63" s="133"/>
      <c r="TVY63" s="133"/>
      <c r="TVZ63" s="133"/>
      <c r="TWA63" s="133"/>
      <c r="TWB63" s="133"/>
      <c r="TWC63" s="133"/>
      <c r="TWD63" s="133"/>
      <c r="TWE63" s="133"/>
      <c r="TWF63" s="133"/>
      <c r="TWG63" s="133"/>
      <c r="TWH63" s="133"/>
      <c r="TWI63" s="133"/>
      <c r="TWJ63" s="133"/>
      <c r="TWK63" s="133"/>
      <c r="TWL63" s="133"/>
      <c r="TWM63" s="133"/>
      <c r="TWN63" s="133"/>
      <c r="TWO63" s="133"/>
      <c r="TWP63" s="133"/>
      <c r="TWQ63" s="133"/>
      <c r="TWR63" s="133"/>
      <c r="TWS63" s="133"/>
      <c r="TWT63" s="133"/>
      <c r="TWU63" s="133"/>
      <c r="TWV63" s="133"/>
      <c r="TWW63" s="133"/>
      <c r="TWX63" s="133"/>
      <c r="TWY63" s="133"/>
      <c r="TWZ63" s="133"/>
      <c r="TXA63" s="133"/>
      <c r="TXB63" s="133"/>
      <c r="TXC63" s="133"/>
      <c r="TXD63" s="133"/>
      <c r="TXE63" s="133"/>
      <c r="TXF63" s="133"/>
      <c r="TXG63" s="133"/>
      <c r="TXH63" s="133"/>
      <c r="TXI63" s="133"/>
      <c r="TXJ63" s="133"/>
      <c r="TXK63" s="133"/>
      <c r="TXL63" s="133"/>
      <c r="TXM63" s="133"/>
      <c r="TXN63" s="133"/>
      <c r="TXO63" s="133"/>
      <c r="TXP63" s="133"/>
      <c r="TXQ63" s="133"/>
      <c r="TXR63" s="133"/>
      <c r="TXS63" s="133"/>
      <c r="TXT63" s="133"/>
      <c r="TXU63" s="133"/>
      <c r="TXV63" s="133"/>
      <c r="TXW63" s="133"/>
      <c r="TXX63" s="133"/>
      <c r="TXY63" s="133"/>
      <c r="TXZ63" s="133"/>
      <c r="TYA63" s="133"/>
      <c r="TYB63" s="133"/>
      <c r="TYC63" s="133"/>
      <c r="TYD63" s="133"/>
      <c r="TYE63" s="133"/>
      <c r="TYF63" s="133"/>
      <c r="TYG63" s="133"/>
      <c r="TYH63" s="133"/>
      <c r="TYI63" s="133"/>
      <c r="TYJ63" s="133"/>
      <c r="TYK63" s="133"/>
      <c r="TYL63" s="133"/>
      <c r="TYM63" s="133"/>
      <c r="TYN63" s="133"/>
      <c r="TYO63" s="133"/>
      <c r="TYP63" s="133"/>
      <c r="TYQ63" s="133"/>
      <c r="TYR63" s="133"/>
      <c r="TYS63" s="133"/>
      <c r="TYT63" s="133"/>
      <c r="TYU63" s="133"/>
      <c r="TYV63" s="133"/>
      <c r="TYW63" s="133"/>
      <c r="TYX63" s="133"/>
      <c r="TYY63" s="133"/>
      <c r="TYZ63" s="133"/>
      <c r="TZA63" s="133"/>
      <c r="TZB63" s="133"/>
      <c r="TZC63" s="133"/>
      <c r="TZD63" s="133"/>
      <c r="TZE63" s="133"/>
      <c r="TZF63" s="133"/>
      <c r="TZG63" s="133"/>
      <c r="TZH63" s="133"/>
      <c r="TZI63" s="133"/>
      <c r="TZJ63" s="133"/>
      <c r="TZK63" s="133"/>
      <c r="TZL63" s="133"/>
      <c r="TZM63" s="133"/>
      <c r="TZN63" s="133"/>
      <c r="TZO63" s="133"/>
      <c r="TZP63" s="133"/>
      <c r="TZQ63" s="133"/>
      <c r="TZR63" s="133"/>
      <c r="TZS63" s="133"/>
      <c r="TZT63" s="133"/>
      <c r="TZU63" s="133"/>
      <c r="TZV63" s="133"/>
      <c r="TZW63" s="133"/>
      <c r="TZX63" s="133"/>
      <c r="TZY63" s="133"/>
      <c r="TZZ63" s="133"/>
      <c r="UAA63" s="133"/>
      <c r="UAB63" s="133"/>
      <c r="UAC63" s="133"/>
      <c r="UAD63" s="133"/>
      <c r="UAE63" s="133"/>
      <c r="UAF63" s="133"/>
      <c r="UAG63" s="133"/>
      <c r="UAH63" s="133"/>
      <c r="UAI63" s="133"/>
      <c r="UAJ63" s="133"/>
      <c r="UAK63" s="133"/>
      <c r="UAL63" s="133"/>
      <c r="UAM63" s="133"/>
      <c r="UAN63" s="133"/>
      <c r="UAO63" s="133"/>
      <c r="UAP63" s="133"/>
      <c r="UAQ63" s="133"/>
      <c r="UAR63" s="133"/>
      <c r="UAS63" s="133"/>
      <c r="UAT63" s="133"/>
      <c r="UAU63" s="133"/>
      <c r="UAV63" s="133"/>
      <c r="UAW63" s="133"/>
      <c r="UAX63" s="133"/>
      <c r="UAY63" s="133"/>
      <c r="UAZ63" s="133"/>
      <c r="UBA63" s="133"/>
      <c r="UBB63" s="133"/>
      <c r="UBC63" s="133"/>
      <c r="UBD63" s="133"/>
      <c r="UBE63" s="133"/>
      <c r="UBF63" s="133"/>
      <c r="UBG63" s="133"/>
      <c r="UBH63" s="133"/>
      <c r="UBI63" s="133"/>
      <c r="UBJ63" s="133"/>
      <c r="UBK63" s="133"/>
      <c r="UBL63" s="133"/>
      <c r="UBM63" s="133"/>
      <c r="UBN63" s="133"/>
      <c r="UBO63" s="133"/>
      <c r="UBP63" s="133"/>
      <c r="UBQ63" s="133"/>
      <c r="UBR63" s="133"/>
      <c r="UBS63" s="133"/>
      <c r="UBT63" s="133"/>
      <c r="UBU63" s="133"/>
      <c r="UBV63" s="133"/>
      <c r="UBW63" s="133"/>
      <c r="UBX63" s="133"/>
      <c r="UBY63" s="133"/>
      <c r="UBZ63" s="133"/>
      <c r="UCA63" s="133"/>
      <c r="UCB63" s="133"/>
      <c r="UCC63" s="133"/>
      <c r="UCD63" s="133"/>
      <c r="UCE63" s="133"/>
      <c r="UCF63" s="133"/>
      <c r="UCG63" s="133"/>
      <c r="UCH63" s="133"/>
      <c r="UCI63" s="133"/>
      <c r="UCJ63" s="133"/>
      <c r="UCK63" s="133"/>
      <c r="UCL63" s="133"/>
      <c r="UCM63" s="133"/>
      <c r="UCN63" s="133"/>
      <c r="UCO63" s="133"/>
      <c r="UCP63" s="133"/>
      <c r="UCQ63" s="133"/>
      <c r="UCR63" s="133"/>
      <c r="UCS63" s="133"/>
      <c r="UCT63" s="133"/>
      <c r="UCU63" s="133"/>
      <c r="UCV63" s="133"/>
      <c r="UCW63" s="133"/>
      <c r="UCX63" s="133"/>
      <c r="UCY63" s="133"/>
      <c r="UCZ63" s="133"/>
      <c r="UDA63" s="133"/>
      <c r="UDB63" s="133"/>
      <c r="UDC63" s="133"/>
      <c r="UDD63" s="133"/>
      <c r="UDE63" s="133"/>
      <c r="UDF63" s="133"/>
      <c r="UDG63" s="133"/>
      <c r="UDH63" s="133"/>
      <c r="UDI63" s="133"/>
      <c r="UDJ63" s="133"/>
      <c r="UDK63" s="133"/>
      <c r="UDL63" s="133"/>
      <c r="UDM63" s="133"/>
      <c r="UDN63" s="133"/>
      <c r="UDO63" s="133"/>
      <c r="UDP63" s="133"/>
      <c r="UDQ63" s="133"/>
      <c r="UDR63" s="133"/>
      <c r="UDS63" s="133"/>
      <c r="UDT63" s="133"/>
      <c r="UDU63" s="133"/>
      <c r="UDV63" s="133"/>
      <c r="UDW63" s="133"/>
      <c r="UDX63" s="133"/>
      <c r="UDY63" s="133"/>
      <c r="UDZ63" s="133"/>
      <c r="UEA63" s="133"/>
      <c r="UEB63" s="133"/>
      <c r="UEC63" s="133"/>
      <c r="UED63" s="133"/>
      <c r="UEE63" s="133"/>
      <c r="UEF63" s="133"/>
      <c r="UEG63" s="133"/>
      <c r="UEH63" s="133"/>
      <c r="UEI63" s="133"/>
      <c r="UEJ63" s="133"/>
      <c r="UEK63" s="133"/>
      <c r="UEL63" s="133"/>
      <c r="UEM63" s="133"/>
      <c r="UEN63" s="133"/>
      <c r="UEO63" s="133"/>
      <c r="UEP63" s="133"/>
      <c r="UEQ63" s="133"/>
      <c r="UER63" s="133"/>
      <c r="UES63" s="133"/>
      <c r="UET63" s="133"/>
      <c r="UEU63" s="133"/>
      <c r="UEV63" s="133"/>
      <c r="UEW63" s="133"/>
      <c r="UEX63" s="133"/>
      <c r="UEY63" s="133"/>
      <c r="UEZ63" s="133"/>
      <c r="UFA63" s="133"/>
      <c r="UFB63" s="133"/>
      <c r="UFC63" s="133"/>
      <c r="UFD63" s="133"/>
      <c r="UFE63" s="133"/>
      <c r="UFF63" s="133"/>
      <c r="UFG63" s="133"/>
      <c r="UFH63" s="133"/>
      <c r="UFI63" s="133"/>
      <c r="UFJ63" s="133"/>
      <c r="UFK63" s="133"/>
      <c r="UFL63" s="133"/>
      <c r="UFM63" s="133"/>
      <c r="UFN63" s="133"/>
      <c r="UFO63" s="133"/>
      <c r="UFP63" s="133"/>
      <c r="UFQ63" s="133"/>
      <c r="UFR63" s="133"/>
      <c r="UFS63" s="133"/>
      <c r="UFT63" s="133"/>
      <c r="UFU63" s="133"/>
      <c r="UFV63" s="133"/>
      <c r="UFW63" s="133"/>
      <c r="UFX63" s="133"/>
      <c r="UFY63" s="133"/>
      <c r="UFZ63" s="133"/>
      <c r="UGA63" s="133"/>
      <c r="UGB63" s="133"/>
      <c r="UGC63" s="133"/>
      <c r="UGD63" s="133"/>
      <c r="UGE63" s="133"/>
      <c r="UGF63" s="133"/>
      <c r="UGG63" s="133"/>
      <c r="UGH63" s="133"/>
      <c r="UGI63" s="133"/>
      <c r="UGJ63" s="133"/>
      <c r="UGK63" s="133"/>
      <c r="UGL63" s="133"/>
      <c r="UGM63" s="133"/>
      <c r="UGN63" s="133"/>
      <c r="UGO63" s="133"/>
      <c r="UGP63" s="133"/>
      <c r="UGQ63" s="133"/>
      <c r="UGR63" s="133"/>
      <c r="UGS63" s="133"/>
      <c r="UGT63" s="133"/>
      <c r="UGU63" s="133"/>
      <c r="UGV63" s="133"/>
      <c r="UGW63" s="133"/>
      <c r="UGX63" s="133"/>
      <c r="UGY63" s="133"/>
      <c r="UGZ63" s="133"/>
      <c r="UHA63" s="133"/>
      <c r="UHB63" s="133"/>
      <c r="UHC63" s="133"/>
      <c r="UHD63" s="133"/>
      <c r="UHE63" s="133"/>
      <c r="UHF63" s="133"/>
      <c r="UHG63" s="133"/>
      <c r="UHH63" s="133"/>
      <c r="UHI63" s="133"/>
      <c r="UHJ63" s="133"/>
      <c r="UHK63" s="133"/>
      <c r="UHL63" s="133"/>
      <c r="UHM63" s="133"/>
      <c r="UHN63" s="133"/>
      <c r="UHO63" s="133"/>
      <c r="UHP63" s="133"/>
      <c r="UHQ63" s="133"/>
      <c r="UHR63" s="133"/>
      <c r="UHS63" s="133"/>
      <c r="UHT63" s="133"/>
      <c r="UHU63" s="133"/>
      <c r="UHV63" s="133"/>
      <c r="UHW63" s="133"/>
      <c r="UHX63" s="133"/>
      <c r="UHY63" s="133"/>
      <c r="UHZ63" s="133"/>
      <c r="UIA63" s="133"/>
      <c r="UIB63" s="133"/>
      <c r="UIC63" s="133"/>
      <c r="UID63" s="133"/>
      <c r="UIE63" s="133"/>
      <c r="UIF63" s="133"/>
      <c r="UIG63" s="133"/>
      <c r="UIH63" s="133"/>
      <c r="UII63" s="133"/>
      <c r="UIJ63" s="133"/>
      <c r="UIK63" s="133"/>
      <c r="UIL63" s="133"/>
      <c r="UIM63" s="133"/>
      <c r="UIN63" s="133"/>
      <c r="UIO63" s="133"/>
      <c r="UIP63" s="133"/>
      <c r="UIQ63" s="133"/>
      <c r="UIR63" s="133"/>
      <c r="UIS63" s="133"/>
      <c r="UIT63" s="133"/>
      <c r="UIU63" s="133"/>
      <c r="UIV63" s="133"/>
      <c r="UIW63" s="133"/>
      <c r="UIX63" s="133"/>
      <c r="UIY63" s="133"/>
      <c r="UIZ63" s="133"/>
      <c r="UJA63" s="133"/>
      <c r="UJB63" s="133"/>
      <c r="UJC63" s="133"/>
      <c r="UJD63" s="133"/>
      <c r="UJE63" s="133"/>
      <c r="UJF63" s="133"/>
      <c r="UJG63" s="133"/>
      <c r="UJH63" s="133"/>
      <c r="UJI63" s="133"/>
      <c r="UJJ63" s="133"/>
      <c r="UJK63" s="133"/>
      <c r="UJL63" s="133"/>
      <c r="UJM63" s="133"/>
      <c r="UJN63" s="133"/>
      <c r="UJO63" s="133"/>
      <c r="UJP63" s="133"/>
      <c r="UJQ63" s="133"/>
      <c r="UJR63" s="133"/>
      <c r="UJS63" s="133"/>
      <c r="UJT63" s="133"/>
      <c r="UJU63" s="133"/>
      <c r="UJV63" s="133"/>
      <c r="UJW63" s="133"/>
      <c r="UJX63" s="133"/>
      <c r="UJY63" s="133"/>
      <c r="UJZ63" s="133"/>
      <c r="UKA63" s="133"/>
      <c r="UKB63" s="133"/>
      <c r="UKC63" s="133"/>
      <c r="UKD63" s="133"/>
      <c r="UKE63" s="133"/>
      <c r="UKF63" s="133"/>
      <c r="UKG63" s="133"/>
      <c r="UKH63" s="133"/>
      <c r="UKI63" s="133"/>
      <c r="UKJ63" s="133"/>
      <c r="UKK63" s="133"/>
      <c r="UKL63" s="133"/>
      <c r="UKM63" s="133"/>
      <c r="UKN63" s="133"/>
      <c r="UKO63" s="133"/>
      <c r="UKP63" s="133"/>
      <c r="UKQ63" s="133"/>
      <c r="UKR63" s="133"/>
      <c r="UKS63" s="133"/>
      <c r="UKT63" s="133"/>
      <c r="UKU63" s="133"/>
      <c r="UKV63" s="133"/>
      <c r="UKW63" s="133"/>
      <c r="UKX63" s="133"/>
      <c r="UKY63" s="133"/>
      <c r="UKZ63" s="133"/>
      <c r="ULA63" s="133"/>
      <c r="ULB63" s="133"/>
      <c r="ULC63" s="133"/>
      <c r="ULD63" s="133"/>
      <c r="ULE63" s="133"/>
      <c r="ULF63" s="133"/>
      <c r="ULG63" s="133"/>
      <c r="ULH63" s="133"/>
      <c r="ULI63" s="133"/>
      <c r="ULJ63" s="133"/>
      <c r="ULK63" s="133"/>
      <c r="ULL63" s="133"/>
      <c r="ULM63" s="133"/>
      <c r="ULN63" s="133"/>
      <c r="ULO63" s="133"/>
      <c r="ULP63" s="133"/>
      <c r="ULQ63" s="133"/>
      <c r="ULR63" s="133"/>
      <c r="ULS63" s="133"/>
      <c r="ULT63" s="133"/>
      <c r="ULU63" s="133"/>
      <c r="ULV63" s="133"/>
      <c r="ULW63" s="133"/>
      <c r="ULX63" s="133"/>
      <c r="ULY63" s="133"/>
      <c r="ULZ63" s="133"/>
      <c r="UMA63" s="133"/>
      <c r="UMB63" s="133"/>
      <c r="UMC63" s="133"/>
      <c r="UMD63" s="133"/>
      <c r="UME63" s="133"/>
      <c r="UMF63" s="133"/>
      <c r="UMG63" s="133"/>
      <c r="UMH63" s="133"/>
      <c r="UMI63" s="133"/>
      <c r="UMJ63" s="133"/>
      <c r="UMK63" s="133"/>
      <c r="UML63" s="133"/>
      <c r="UMM63" s="133"/>
      <c r="UMN63" s="133"/>
      <c r="UMO63" s="133"/>
      <c r="UMP63" s="133"/>
      <c r="UMQ63" s="133"/>
      <c r="UMR63" s="133"/>
      <c r="UMS63" s="133"/>
      <c r="UMT63" s="133"/>
      <c r="UMU63" s="133"/>
      <c r="UMV63" s="133"/>
      <c r="UMW63" s="133"/>
      <c r="UMX63" s="133"/>
      <c r="UMY63" s="133"/>
      <c r="UMZ63" s="133"/>
      <c r="UNA63" s="133"/>
      <c r="UNB63" s="133"/>
      <c r="UNC63" s="133"/>
      <c r="UND63" s="133"/>
      <c r="UNE63" s="133"/>
      <c r="UNF63" s="133"/>
      <c r="UNG63" s="133"/>
      <c r="UNH63" s="133"/>
      <c r="UNI63" s="133"/>
      <c r="UNJ63" s="133"/>
      <c r="UNK63" s="133"/>
      <c r="UNL63" s="133"/>
      <c r="UNM63" s="133"/>
      <c r="UNN63" s="133"/>
      <c r="UNO63" s="133"/>
      <c r="UNP63" s="133"/>
      <c r="UNQ63" s="133"/>
      <c r="UNR63" s="133"/>
      <c r="UNS63" s="133"/>
      <c r="UNT63" s="133"/>
      <c r="UNU63" s="133"/>
      <c r="UNV63" s="133"/>
      <c r="UNW63" s="133"/>
      <c r="UNX63" s="133"/>
      <c r="UNY63" s="133"/>
      <c r="UNZ63" s="133"/>
      <c r="UOA63" s="133"/>
      <c r="UOB63" s="133"/>
      <c r="UOC63" s="133"/>
      <c r="UOD63" s="133"/>
      <c r="UOE63" s="133"/>
      <c r="UOF63" s="133"/>
      <c r="UOG63" s="133"/>
      <c r="UOH63" s="133"/>
      <c r="UOI63" s="133"/>
      <c r="UOJ63" s="133"/>
      <c r="UOK63" s="133"/>
      <c r="UOL63" s="133"/>
      <c r="UOM63" s="133"/>
      <c r="UON63" s="133"/>
      <c r="UOO63" s="133"/>
      <c r="UOP63" s="133"/>
      <c r="UOQ63" s="133"/>
      <c r="UOR63" s="133"/>
      <c r="UOS63" s="133"/>
      <c r="UOT63" s="133"/>
      <c r="UOU63" s="133"/>
      <c r="UOV63" s="133"/>
      <c r="UOW63" s="133"/>
      <c r="UOX63" s="133"/>
      <c r="UOY63" s="133"/>
      <c r="UOZ63" s="133"/>
      <c r="UPA63" s="133"/>
      <c r="UPB63" s="133"/>
      <c r="UPC63" s="133"/>
      <c r="UPD63" s="133"/>
      <c r="UPE63" s="133"/>
      <c r="UPF63" s="133"/>
      <c r="UPG63" s="133"/>
      <c r="UPH63" s="133"/>
      <c r="UPI63" s="133"/>
      <c r="UPJ63" s="133"/>
      <c r="UPK63" s="133"/>
      <c r="UPL63" s="133"/>
      <c r="UPM63" s="133"/>
      <c r="UPN63" s="133"/>
      <c r="UPO63" s="133"/>
      <c r="UPP63" s="133"/>
      <c r="UPQ63" s="133"/>
      <c r="UPR63" s="133"/>
      <c r="UPS63" s="133"/>
      <c r="UPT63" s="133"/>
      <c r="UPU63" s="133"/>
      <c r="UPV63" s="133"/>
      <c r="UPW63" s="133"/>
      <c r="UPX63" s="133"/>
      <c r="UPY63" s="133"/>
      <c r="UPZ63" s="133"/>
      <c r="UQA63" s="133"/>
      <c r="UQB63" s="133"/>
      <c r="UQC63" s="133"/>
      <c r="UQD63" s="133"/>
      <c r="UQE63" s="133"/>
      <c r="UQF63" s="133"/>
      <c r="UQG63" s="133"/>
      <c r="UQH63" s="133"/>
      <c r="UQI63" s="133"/>
      <c r="UQJ63" s="133"/>
      <c r="UQK63" s="133"/>
      <c r="UQL63" s="133"/>
      <c r="UQM63" s="133"/>
      <c r="UQN63" s="133"/>
      <c r="UQO63" s="133"/>
      <c r="UQP63" s="133"/>
      <c r="UQQ63" s="133"/>
      <c r="UQR63" s="133"/>
      <c r="UQS63" s="133"/>
      <c r="UQT63" s="133"/>
      <c r="UQU63" s="133"/>
      <c r="UQV63" s="133"/>
      <c r="UQW63" s="133"/>
      <c r="UQX63" s="133"/>
      <c r="UQY63" s="133"/>
      <c r="UQZ63" s="133"/>
      <c r="URA63" s="133"/>
      <c r="URB63" s="133"/>
      <c r="URC63" s="133"/>
      <c r="URD63" s="133"/>
      <c r="URE63" s="133"/>
      <c r="URF63" s="133"/>
      <c r="URG63" s="133"/>
      <c r="URH63" s="133"/>
      <c r="URI63" s="133"/>
      <c r="URJ63" s="133"/>
      <c r="URK63" s="133"/>
      <c r="URL63" s="133"/>
      <c r="URM63" s="133"/>
      <c r="URN63" s="133"/>
      <c r="URO63" s="133"/>
      <c r="URP63" s="133"/>
      <c r="URQ63" s="133"/>
      <c r="URR63" s="133"/>
      <c r="URS63" s="133"/>
      <c r="URT63" s="133"/>
      <c r="URU63" s="133"/>
      <c r="URV63" s="133"/>
      <c r="URW63" s="133"/>
      <c r="URX63" s="133"/>
      <c r="URY63" s="133"/>
      <c r="URZ63" s="133"/>
      <c r="USA63" s="133"/>
      <c r="USB63" s="133"/>
      <c r="USC63" s="133"/>
      <c r="USD63" s="133"/>
      <c r="USE63" s="133"/>
      <c r="USF63" s="133"/>
      <c r="USG63" s="133"/>
      <c r="USH63" s="133"/>
      <c r="USI63" s="133"/>
      <c r="USJ63" s="133"/>
      <c r="USK63" s="133"/>
      <c r="USL63" s="133"/>
      <c r="USM63" s="133"/>
      <c r="USN63" s="133"/>
      <c r="USO63" s="133"/>
      <c r="USP63" s="133"/>
      <c r="USQ63" s="133"/>
      <c r="USR63" s="133"/>
      <c r="USS63" s="133"/>
      <c r="UST63" s="133"/>
      <c r="USU63" s="133"/>
      <c r="USV63" s="133"/>
      <c r="USW63" s="133"/>
      <c r="USX63" s="133"/>
      <c r="USY63" s="133"/>
      <c r="USZ63" s="133"/>
      <c r="UTA63" s="133"/>
      <c r="UTB63" s="133"/>
      <c r="UTC63" s="133"/>
      <c r="UTD63" s="133"/>
      <c r="UTE63" s="133"/>
      <c r="UTF63" s="133"/>
      <c r="UTG63" s="133"/>
      <c r="UTH63" s="133"/>
      <c r="UTI63" s="133"/>
      <c r="UTJ63" s="133"/>
      <c r="UTK63" s="133"/>
      <c r="UTL63" s="133"/>
      <c r="UTM63" s="133"/>
      <c r="UTN63" s="133"/>
      <c r="UTO63" s="133"/>
      <c r="UTP63" s="133"/>
      <c r="UTQ63" s="133"/>
      <c r="UTR63" s="133"/>
      <c r="UTS63" s="133"/>
      <c r="UTT63" s="133"/>
      <c r="UTU63" s="133"/>
      <c r="UTV63" s="133"/>
      <c r="UTW63" s="133"/>
      <c r="UTX63" s="133"/>
      <c r="UTY63" s="133"/>
      <c r="UTZ63" s="133"/>
      <c r="UUA63" s="133"/>
      <c r="UUB63" s="133"/>
      <c r="UUC63" s="133"/>
      <c r="UUD63" s="133"/>
      <c r="UUE63" s="133"/>
      <c r="UUF63" s="133"/>
      <c r="UUG63" s="133"/>
      <c r="UUH63" s="133"/>
      <c r="UUI63" s="133"/>
      <c r="UUJ63" s="133"/>
      <c r="UUK63" s="133"/>
      <c r="UUL63" s="133"/>
      <c r="UUM63" s="133"/>
      <c r="UUN63" s="133"/>
      <c r="UUO63" s="133"/>
      <c r="UUP63" s="133"/>
      <c r="UUQ63" s="133"/>
      <c r="UUR63" s="133"/>
      <c r="UUS63" s="133"/>
      <c r="UUT63" s="133"/>
      <c r="UUU63" s="133"/>
      <c r="UUV63" s="133"/>
      <c r="UUW63" s="133"/>
      <c r="UUX63" s="133"/>
      <c r="UUY63" s="133"/>
      <c r="UUZ63" s="133"/>
      <c r="UVA63" s="133"/>
      <c r="UVB63" s="133"/>
      <c r="UVC63" s="133"/>
      <c r="UVD63" s="133"/>
      <c r="UVE63" s="133"/>
      <c r="UVF63" s="133"/>
      <c r="UVG63" s="133"/>
      <c r="UVH63" s="133"/>
      <c r="UVI63" s="133"/>
      <c r="UVJ63" s="133"/>
      <c r="UVK63" s="133"/>
      <c r="UVL63" s="133"/>
      <c r="UVM63" s="133"/>
      <c r="UVN63" s="133"/>
      <c r="UVO63" s="133"/>
      <c r="UVP63" s="133"/>
      <c r="UVQ63" s="133"/>
      <c r="UVR63" s="133"/>
      <c r="UVS63" s="133"/>
      <c r="UVT63" s="133"/>
      <c r="UVU63" s="133"/>
      <c r="UVV63" s="133"/>
      <c r="UVW63" s="133"/>
      <c r="UVX63" s="133"/>
      <c r="UVY63" s="133"/>
      <c r="UVZ63" s="133"/>
      <c r="UWA63" s="133"/>
      <c r="UWB63" s="133"/>
      <c r="UWC63" s="133"/>
      <c r="UWD63" s="133"/>
      <c r="UWE63" s="133"/>
      <c r="UWF63" s="133"/>
      <c r="UWG63" s="133"/>
      <c r="UWH63" s="133"/>
      <c r="UWI63" s="133"/>
      <c r="UWJ63" s="133"/>
      <c r="UWK63" s="133"/>
      <c r="UWL63" s="133"/>
      <c r="UWM63" s="133"/>
      <c r="UWN63" s="133"/>
      <c r="UWO63" s="133"/>
      <c r="UWP63" s="133"/>
      <c r="UWQ63" s="133"/>
      <c r="UWR63" s="133"/>
      <c r="UWS63" s="133"/>
      <c r="UWT63" s="133"/>
      <c r="UWU63" s="133"/>
      <c r="UWV63" s="133"/>
      <c r="UWW63" s="133"/>
      <c r="UWX63" s="133"/>
      <c r="UWY63" s="133"/>
      <c r="UWZ63" s="133"/>
      <c r="UXA63" s="133"/>
      <c r="UXB63" s="133"/>
      <c r="UXC63" s="133"/>
      <c r="UXD63" s="133"/>
      <c r="UXE63" s="133"/>
      <c r="UXF63" s="133"/>
      <c r="UXG63" s="133"/>
      <c r="UXH63" s="133"/>
      <c r="UXI63" s="133"/>
      <c r="UXJ63" s="133"/>
      <c r="UXK63" s="133"/>
      <c r="UXL63" s="133"/>
      <c r="UXM63" s="133"/>
      <c r="UXN63" s="133"/>
      <c r="UXO63" s="133"/>
      <c r="UXP63" s="133"/>
      <c r="UXQ63" s="133"/>
      <c r="UXR63" s="133"/>
      <c r="UXS63" s="133"/>
      <c r="UXT63" s="133"/>
      <c r="UXU63" s="133"/>
      <c r="UXV63" s="133"/>
      <c r="UXW63" s="133"/>
      <c r="UXX63" s="133"/>
      <c r="UXY63" s="133"/>
      <c r="UXZ63" s="133"/>
      <c r="UYA63" s="133"/>
      <c r="UYB63" s="133"/>
      <c r="UYC63" s="133"/>
      <c r="UYD63" s="133"/>
      <c r="UYE63" s="133"/>
      <c r="UYF63" s="133"/>
      <c r="UYG63" s="133"/>
      <c r="UYH63" s="133"/>
      <c r="UYI63" s="133"/>
      <c r="UYJ63" s="133"/>
      <c r="UYK63" s="133"/>
      <c r="UYL63" s="133"/>
      <c r="UYM63" s="133"/>
      <c r="UYN63" s="133"/>
      <c r="UYO63" s="133"/>
      <c r="UYP63" s="133"/>
      <c r="UYQ63" s="133"/>
      <c r="UYR63" s="133"/>
      <c r="UYS63" s="133"/>
      <c r="UYT63" s="133"/>
      <c r="UYU63" s="133"/>
      <c r="UYV63" s="133"/>
      <c r="UYW63" s="133"/>
      <c r="UYX63" s="133"/>
      <c r="UYY63" s="133"/>
      <c r="UYZ63" s="133"/>
      <c r="UZA63" s="133"/>
      <c r="UZB63" s="133"/>
      <c r="UZC63" s="133"/>
      <c r="UZD63" s="133"/>
      <c r="UZE63" s="133"/>
      <c r="UZF63" s="133"/>
      <c r="UZG63" s="133"/>
      <c r="UZH63" s="133"/>
      <c r="UZI63" s="133"/>
      <c r="UZJ63" s="133"/>
      <c r="UZK63" s="133"/>
      <c r="UZL63" s="133"/>
      <c r="UZM63" s="133"/>
      <c r="UZN63" s="133"/>
      <c r="UZO63" s="133"/>
      <c r="UZP63" s="133"/>
      <c r="UZQ63" s="133"/>
      <c r="UZR63" s="133"/>
      <c r="UZS63" s="133"/>
      <c r="UZT63" s="133"/>
      <c r="UZU63" s="133"/>
      <c r="UZV63" s="133"/>
      <c r="UZW63" s="133"/>
      <c r="UZX63" s="133"/>
      <c r="UZY63" s="133"/>
      <c r="UZZ63" s="133"/>
      <c r="VAA63" s="133"/>
      <c r="VAB63" s="133"/>
      <c r="VAC63" s="133"/>
      <c r="VAD63" s="133"/>
      <c r="VAE63" s="133"/>
      <c r="VAF63" s="133"/>
      <c r="VAG63" s="133"/>
      <c r="VAH63" s="133"/>
      <c r="VAI63" s="133"/>
      <c r="VAJ63" s="133"/>
      <c r="VAK63" s="133"/>
      <c r="VAL63" s="133"/>
      <c r="VAM63" s="133"/>
      <c r="VAN63" s="133"/>
      <c r="VAO63" s="133"/>
      <c r="VAP63" s="133"/>
      <c r="VAQ63" s="133"/>
      <c r="VAR63" s="133"/>
      <c r="VAS63" s="133"/>
      <c r="VAT63" s="133"/>
      <c r="VAU63" s="133"/>
      <c r="VAV63" s="133"/>
      <c r="VAW63" s="133"/>
      <c r="VAX63" s="133"/>
      <c r="VAY63" s="133"/>
      <c r="VAZ63" s="133"/>
      <c r="VBA63" s="133"/>
      <c r="VBB63" s="133"/>
      <c r="VBC63" s="133"/>
      <c r="VBD63" s="133"/>
      <c r="VBE63" s="133"/>
      <c r="VBF63" s="133"/>
      <c r="VBG63" s="133"/>
      <c r="VBH63" s="133"/>
      <c r="VBI63" s="133"/>
      <c r="VBJ63" s="133"/>
      <c r="VBK63" s="133"/>
      <c r="VBL63" s="133"/>
      <c r="VBM63" s="133"/>
      <c r="VBN63" s="133"/>
      <c r="VBO63" s="133"/>
      <c r="VBP63" s="133"/>
      <c r="VBQ63" s="133"/>
      <c r="VBR63" s="133"/>
      <c r="VBS63" s="133"/>
      <c r="VBT63" s="133"/>
      <c r="VBU63" s="133"/>
      <c r="VBV63" s="133"/>
      <c r="VBW63" s="133"/>
      <c r="VBX63" s="133"/>
      <c r="VBY63" s="133"/>
      <c r="VBZ63" s="133"/>
      <c r="VCA63" s="133"/>
      <c r="VCB63" s="133"/>
      <c r="VCC63" s="133"/>
      <c r="VCD63" s="133"/>
      <c r="VCE63" s="133"/>
      <c r="VCF63" s="133"/>
      <c r="VCG63" s="133"/>
      <c r="VCH63" s="133"/>
      <c r="VCI63" s="133"/>
      <c r="VCJ63" s="133"/>
      <c r="VCK63" s="133"/>
      <c r="VCL63" s="133"/>
      <c r="VCM63" s="133"/>
      <c r="VCN63" s="133"/>
      <c r="VCO63" s="133"/>
      <c r="VCP63" s="133"/>
      <c r="VCQ63" s="133"/>
      <c r="VCR63" s="133"/>
      <c r="VCS63" s="133"/>
      <c r="VCT63" s="133"/>
      <c r="VCU63" s="133"/>
      <c r="VCV63" s="133"/>
      <c r="VCW63" s="133"/>
      <c r="VCX63" s="133"/>
      <c r="VCY63" s="133"/>
      <c r="VCZ63" s="133"/>
      <c r="VDA63" s="133"/>
      <c r="VDB63" s="133"/>
      <c r="VDC63" s="133"/>
      <c r="VDD63" s="133"/>
      <c r="VDE63" s="133"/>
      <c r="VDF63" s="133"/>
      <c r="VDG63" s="133"/>
      <c r="VDH63" s="133"/>
      <c r="VDI63" s="133"/>
      <c r="VDJ63" s="133"/>
      <c r="VDK63" s="133"/>
      <c r="VDL63" s="133"/>
      <c r="VDM63" s="133"/>
      <c r="VDN63" s="133"/>
      <c r="VDO63" s="133"/>
      <c r="VDP63" s="133"/>
      <c r="VDQ63" s="133"/>
      <c r="VDR63" s="133"/>
      <c r="VDS63" s="133"/>
      <c r="VDT63" s="133"/>
      <c r="VDU63" s="133"/>
      <c r="VDV63" s="133"/>
      <c r="VDW63" s="133"/>
      <c r="VDX63" s="133"/>
      <c r="VDY63" s="133"/>
      <c r="VDZ63" s="133"/>
      <c r="VEA63" s="133"/>
      <c r="VEB63" s="133"/>
      <c r="VEC63" s="133"/>
      <c r="VED63" s="133"/>
      <c r="VEE63" s="133"/>
      <c r="VEF63" s="133"/>
      <c r="VEG63" s="133"/>
      <c r="VEH63" s="133"/>
      <c r="VEI63" s="133"/>
      <c r="VEJ63" s="133"/>
      <c r="VEK63" s="133"/>
      <c r="VEL63" s="133"/>
      <c r="VEM63" s="133"/>
      <c r="VEN63" s="133"/>
      <c r="VEO63" s="133"/>
      <c r="VEP63" s="133"/>
      <c r="VEQ63" s="133"/>
      <c r="VER63" s="133"/>
      <c r="VES63" s="133"/>
      <c r="VET63" s="133"/>
      <c r="VEU63" s="133"/>
      <c r="VEV63" s="133"/>
      <c r="VEW63" s="133"/>
      <c r="VEX63" s="133"/>
      <c r="VEY63" s="133"/>
      <c r="VEZ63" s="133"/>
      <c r="VFA63" s="133"/>
      <c r="VFB63" s="133"/>
      <c r="VFC63" s="133"/>
      <c r="VFD63" s="133"/>
      <c r="VFE63" s="133"/>
      <c r="VFF63" s="133"/>
      <c r="VFG63" s="133"/>
      <c r="VFH63" s="133"/>
      <c r="VFI63" s="133"/>
      <c r="VFJ63" s="133"/>
      <c r="VFK63" s="133"/>
      <c r="VFL63" s="133"/>
      <c r="VFM63" s="133"/>
      <c r="VFN63" s="133"/>
      <c r="VFO63" s="133"/>
      <c r="VFP63" s="133"/>
      <c r="VFQ63" s="133"/>
      <c r="VFR63" s="133"/>
      <c r="VFS63" s="133"/>
      <c r="VFT63" s="133"/>
      <c r="VFU63" s="133"/>
      <c r="VFV63" s="133"/>
      <c r="VFW63" s="133"/>
      <c r="VFX63" s="133"/>
      <c r="VFY63" s="133"/>
      <c r="VFZ63" s="133"/>
      <c r="VGA63" s="133"/>
      <c r="VGB63" s="133"/>
      <c r="VGC63" s="133"/>
      <c r="VGD63" s="133"/>
      <c r="VGE63" s="133"/>
      <c r="VGF63" s="133"/>
      <c r="VGG63" s="133"/>
      <c r="VGH63" s="133"/>
      <c r="VGI63" s="133"/>
      <c r="VGJ63" s="133"/>
      <c r="VGK63" s="133"/>
      <c r="VGL63" s="133"/>
      <c r="VGM63" s="133"/>
      <c r="VGN63" s="133"/>
      <c r="VGO63" s="133"/>
      <c r="VGP63" s="133"/>
      <c r="VGQ63" s="133"/>
      <c r="VGR63" s="133"/>
      <c r="VGS63" s="133"/>
      <c r="VGT63" s="133"/>
      <c r="VGU63" s="133"/>
      <c r="VGV63" s="133"/>
      <c r="VGW63" s="133"/>
      <c r="VGX63" s="133"/>
      <c r="VGY63" s="133"/>
      <c r="VGZ63" s="133"/>
      <c r="VHA63" s="133"/>
      <c r="VHB63" s="133"/>
      <c r="VHC63" s="133"/>
      <c r="VHD63" s="133"/>
      <c r="VHE63" s="133"/>
      <c r="VHF63" s="133"/>
      <c r="VHG63" s="133"/>
      <c r="VHH63" s="133"/>
      <c r="VHI63" s="133"/>
      <c r="VHJ63" s="133"/>
      <c r="VHK63" s="133"/>
      <c r="VHL63" s="133"/>
      <c r="VHM63" s="133"/>
      <c r="VHN63" s="133"/>
      <c r="VHO63" s="133"/>
      <c r="VHP63" s="133"/>
      <c r="VHQ63" s="133"/>
      <c r="VHR63" s="133"/>
      <c r="VHS63" s="133"/>
      <c r="VHT63" s="133"/>
      <c r="VHU63" s="133"/>
      <c r="VHV63" s="133"/>
      <c r="VHW63" s="133"/>
      <c r="VHX63" s="133"/>
      <c r="VHY63" s="133"/>
      <c r="VHZ63" s="133"/>
      <c r="VIA63" s="133"/>
      <c r="VIB63" s="133"/>
      <c r="VIC63" s="133"/>
      <c r="VID63" s="133"/>
      <c r="VIE63" s="133"/>
      <c r="VIF63" s="133"/>
      <c r="VIG63" s="133"/>
      <c r="VIH63" s="133"/>
      <c r="VII63" s="133"/>
      <c r="VIJ63" s="133"/>
      <c r="VIK63" s="133"/>
      <c r="VIL63" s="133"/>
      <c r="VIM63" s="133"/>
      <c r="VIN63" s="133"/>
      <c r="VIO63" s="133"/>
      <c r="VIP63" s="133"/>
      <c r="VIQ63" s="133"/>
      <c r="VIR63" s="133"/>
      <c r="VIS63" s="133"/>
      <c r="VIT63" s="133"/>
      <c r="VIU63" s="133"/>
      <c r="VIV63" s="133"/>
      <c r="VIW63" s="133"/>
      <c r="VIX63" s="133"/>
      <c r="VIY63" s="133"/>
      <c r="VIZ63" s="133"/>
      <c r="VJA63" s="133"/>
      <c r="VJB63" s="133"/>
      <c r="VJC63" s="133"/>
      <c r="VJD63" s="133"/>
      <c r="VJE63" s="133"/>
      <c r="VJF63" s="133"/>
      <c r="VJG63" s="133"/>
      <c r="VJH63" s="133"/>
      <c r="VJI63" s="133"/>
      <c r="VJJ63" s="133"/>
      <c r="VJK63" s="133"/>
      <c r="VJL63" s="133"/>
      <c r="VJM63" s="133"/>
      <c r="VJN63" s="133"/>
      <c r="VJO63" s="133"/>
      <c r="VJP63" s="133"/>
      <c r="VJQ63" s="133"/>
      <c r="VJR63" s="133"/>
      <c r="VJS63" s="133"/>
      <c r="VJT63" s="133"/>
      <c r="VJU63" s="133"/>
      <c r="VJV63" s="133"/>
      <c r="VJW63" s="133"/>
      <c r="VJX63" s="133"/>
      <c r="VJY63" s="133"/>
      <c r="VJZ63" s="133"/>
      <c r="VKA63" s="133"/>
      <c r="VKB63" s="133"/>
      <c r="VKC63" s="133"/>
      <c r="VKD63" s="133"/>
      <c r="VKE63" s="133"/>
      <c r="VKF63" s="133"/>
      <c r="VKG63" s="133"/>
      <c r="VKH63" s="133"/>
      <c r="VKI63" s="133"/>
      <c r="VKJ63" s="133"/>
      <c r="VKK63" s="133"/>
      <c r="VKL63" s="133"/>
      <c r="VKM63" s="133"/>
      <c r="VKN63" s="133"/>
      <c r="VKO63" s="133"/>
      <c r="VKP63" s="133"/>
      <c r="VKQ63" s="133"/>
      <c r="VKR63" s="133"/>
      <c r="VKS63" s="133"/>
      <c r="VKT63" s="133"/>
      <c r="VKU63" s="133"/>
      <c r="VKV63" s="133"/>
      <c r="VKW63" s="133"/>
      <c r="VKX63" s="133"/>
      <c r="VKY63" s="133"/>
      <c r="VKZ63" s="133"/>
      <c r="VLA63" s="133"/>
      <c r="VLB63" s="133"/>
      <c r="VLC63" s="133"/>
      <c r="VLD63" s="133"/>
      <c r="VLE63" s="133"/>
      <c r="VLF63" s="133"/>
      <c r="VLG63" s="133"/>
      <c r="VLH63" s="133"/>
      <c r="VLI63" s="133"/>
      <c r="VLJ63" s="133"/>
      <c r="VLK63" s="133"/>
      <c r="VLL63" s="133"/>
      <c r="VLM63" s="133"/>
      <c r="VLN63" s="133"/>
      <c r="VLO63" s="133"/>
      <c r="VLP63" s="133"/>
      <c r="VLQ63" s="133"/>
      <c r="VLR63" s="133"/>
      <c r="VLS63" s="133"/>
      <c r="VLT63" s="133"/>
      <c r="VLU63" s="133"/>
      <c r="VLV63" s="133"/>
      <c r="VLW63" s="133"/>
      <c r="VLX63" s="133"/>
      <c r="VLY63" s="133"/>
      <c r="VLZ63" s="133"/>
      <c r="VMA63" s="133"/>
      <c r="VMB63" s="133"/>
      <c r="VMC63" s="133"/>
      <c r="VMD63" s="133"/>
      <c r="VME63" s="133"/>
      <c r="VMF63" s="133"/>
      <c r="VMG63" s="133"/>
      <c r="VMH63" s="133"/>
      <c r="VMI63" s="133"/>
      <c r="VMJ63" s="133"/>
      <c r="VMK63" s="133"/>
      <c r="VML63" s="133"/>
      <c r="VMM63" s="133"/>
      <c r="VMN63" s="133"/>
      <c r="VMO63" s="133"/>
      <c r="VMP63" s="133"/>
      <c r="VMQ63" s="133"/>
      <c r="VMR63" s="133"/>
      <c r="VMS63" s="133"/>
      <c r="VMT63" s="133"/>
      <c r="VMU63" s="133"/>
      <c r="VMV63" s="133"/>
      <c r="VMW63" s="133"/>
      <c r="VMX63" s="133"/>
      <c r="VMY63" s="133"/>
      <c r="VMZ63" s="133"/>
      <c r="VNA63" s="133"/>
      <c r="VNB63" s="133"/>
      <c r="VNC63" s="133"/>
      <c r="VND63" s="133"/>
      <c r="VNE63" s="133"/>
      <c r="VNF63" s="133"/>
      <c r="VNG63" s="133"/>
      <c r="VNH63" s="133"/>
      <c r="VNI63" s="133"/>
      <c r="VNJ63" s="133"/>
      <c r="VNK63" s="133"/>
      <c r="VNL63" s="133"/>
      <c r="VNM63" s="133"/>
      <c r="VNN63" s="133"/>
      <c r="VNO63" s="133"/>
      <c r="VNP63" s="133"/>
      <c r="VNQ63" s="133"/>
      <c r="VNR63" s="133"/>
      <c r="VNS63" s="133"/>
      <c r="VNT63" s="133"/>
      <c r="VNU63" s="133"/>
      <c r="VNV63" s="133"/>
      <c r="VNW63" s="133"/>
      <c r="VNX63" s="133"/>
      <c r="VNY63" s="133"/>
      <c r="VNZ63" s="133"/>
      <c r="VOA63" s="133"/>
      <c r="VOB63" s="133"/>
      <c r="VOC63" s="133"/>
      <c r="VOD63" s="133"/>
      <c r="VOE63" s="133"/>
      <c r="VOF63" s="133"/>
      <c r="VOG63" s="133"/>
      <c r="VOH63" s="133"/>
      <c r="VOI63" s="133"/>
      <c r="VOJ63" s="133"/>
      <c r="VOK63" s="133"/>
      <c r="VOL63" s="133"/>
      <c r="VOM63" s="133"/>
      <c r="VON63" s="133"/>
      <c r="VOO63" s="133"/>
      <c r="VOP63" s="133"/>
      <c r="VOQ63" s="133"/>
      <c r="VOR63" s="133"/>
      <c r="VOS63" s="133"/>
      <c r="VOT63" s="133"/>
      <c r="VOU63" s="133"/>
      <c r="VOV63" s="133"/>
      <c r="VOW63" s="133"/>
      <c r="VOX63" s="133"/>
      <c r="VOY63" s="133"/>
      <c r="VOZ63" s="133"/>
      <c r="VPA63" s="133"/>
      <c r="VPB63" s="133"/>
      <c r="VPC63" s="133"/>
      <c r="VPD63" s="133"/>
      <c r="VPE63" s="133"/>
      <c r="VPF63" s="133"/>
      <c r="VPG63" s="133"/>
      <c r="VPH63" s="133"/>
      <c r="VPI63" s="133"/>
      <c r="VPJ63" s="133"/>
      <c r="VPK63" s="133"/>
      <c r="VPL63" s="133"/>
      <c r="VPM63" s="133"/>
      <c r="VPN63" s="133"/>
      <c r="VPO63" s="133"/>
      <c r="VPP63" s="133"/>
      <c r="VPQ63" s="133"/>
      <c r="VPR63" s="133"/>
      <c r="VPS63" s="133"/>
      <c r="VPT63" s="133"/>
      <c r="VPU63" s="133"/>
      <c r="VPV63" s="133"/>
      <c r="VPW63" s="133"/>
      <c r="VPX63" s="133"/>
      <c r="VPY63" s="133"/>
      <c r="VPZ63" s="133"/>
      <c r="VQA63" s="133"/>
      <c r="VQB63" s="133"/>
      <c r="VQC63" s="133"/>
      <c r="VQD63" s="133"/>
      <c r="VQE63" s="133"/>
      <c r="VQF63" s="133"/>
      <c r="VQG63" s="133"/>
      <c r="VQH63" s="133"/>
      <c r="VQI63" s="133"/>
      <c r="VQJ63" s="133"/>
      <c r="VQK63" s="133"/>
      <c r="VQL63" s="133"/>
      <c r="VQM63" s="133"/>
      <c r="VQN63" s="133"/>
      <c r="VQO63" s="133"/>
      <c r="VQP63" s="133"/>
      <c r="VQQ63" s="133"/>
      <c r="VQR63" s="133"/>
      <c r="VQS63" s="133"/>
      <c r="VQT63" s="133"/>
      <c r="VQU63" s="133"/>
      <c r="VQV63" s="133"/>
      <c r="VQW63" s="133"/>
      <c r="VQX63" s="133"/>
      <c r="VQY63" s="133"/>
      <c r="VQZ63" s="133"/>
      <c r="VRA63" s="133"/>
      <c r="VRB63" s="133"/>
      <c r="VRC63" s="133"/>
      <c r="VRD63" s="133"/>
      <c r="VRE63" s="133"/>
      <c r="VRF63" s="133"/>
      <c r="VRG63" s="133"/>
      <c r="VRH63" s="133"/>
      <c r="VRI63" s="133"/>
      <c r="VRJ63" s="133"/>
      <c r="VRK63" s="133"/>
      <c r="VRL63" s="133"/>
      <c r="VRM63" s="133"/>
      <c r="VRN63" s="133"/>
      <c r="VRO63" s="133"/>
      <c r="VRP63" s="133"/>
      <c r="VRQ63" s="133"/>
      <c r="VRR63" s="133"/>
      <c r="VRS63" s="133"/>
      <c r="VRT63" s="133"/>
      <c r="VRU63" s="133"/>
      <c r="VRV63" s="133"/>
      <c r="VRW63" s="133"/>
      <c r="VRX63" s="133"/>
      <c r="VRY63" s="133"/>
      <c r="VRZ63" s="133"/>
      <c r="VSA63" s="133"/>
      <c r="VSB63" s="133"/>
      <c r="VSC63" s="133"/>
      <c r="VSD63" s="133"/>
      <c r="VSE63" s="133"/>
      <c r="VSF63" s="133"/>
      <c r="VSG63" s="133"/>
      <c r="VSH63" s="133"/>
      <c r="VSI63" s="133"/>
      <c r="VSJ63" s="133"/>
      <c r="VSK63" s="133"/>
      <c r="VSL63" s="133"/>
      <c r="VSM63" s="133"/>
      <c r="VSN63" s="133"/>
      <c r="VSO63" s="133"/>
      <c r="VSP63" s="133"/>
      <c r="VSQ63" s="133"/>
      <c r="VSR63" s="133"/>
      <c r="VSS63" s="133"/>
      <c r="VST63" s="133"/>
      <c r="VSU63" s="133"/>
      <c r="VSV63" s="133"/>
      <c r="VSW63" s="133"/>
      <c r="VSX63" s="133"/>
      <c r="VSY63" s="133"/>
      <c r="VSZ63" s="133"/>
      <c r="VTA63" s="133"/>
      <c r="VTB63" s="133"/>
      <c r="VTC63" s="133"/>
      <c r="VTD63" s="133"/>
      <c r="VTE63" s="133"/>
      <c r="VTF63" s="133"/>
      <c r="VTG63" s="133"/>
      <c r="VTH63" s="133"/>
      <c r="VTI63" s="133"/>
      <c r="VTJ63" s="133"/>
      <c r="VTK63" s="133"/>
      <c r="VTL63" s="133"/>
      <c r="VTM63" s="133"/>
      <c r="VTN63" s="133"/>
      <c r="VTO63" s="133"/>
      <c r="VTP63" s="133"/>
      <c r="VTQ63" s="133"/>
      <c r="VTR63" s="133"/>
      <c r="VTS63" s="133"/>
      <c r="VTT63" s="133"/>
      <c r="VTU63" s="133"/>
      <c r="VTV63" s="133"/>
      <c r="VTW63" s="133"/>
      <c r="VTX63" s="133"/>
      <c r="VTY63" s="133"/>
      <c r="VTZ63" s="133"/>
      <c r="VUA63" s="133"/>
      <c r="VUB63" s="133"/>
      <c r="VUC63" s="133"/>
      <c r="VUD63" s="133"/>
      <c r="VUE63" s="133"/>
      <c r="VUF63" s="133"/>
      <c r="VUG63" s="133"/>
      <c r="VUH63" s="133"/>
      <c r="VUI63" s="133"/>
      <c r="VUJ63" s="133"/>
      <c r="VUK63" s="133"/>
      <c r="VUL63" s="133"/>
      <c r="VUM63" s="133"/>
      <c r="VUN63" s="133"/>
      <c r="VUO63" s="133"/>
      <c r="VUP63" s="133"/>
      <c r="VUQ63" s="133"/>
      <c r="VUR63" s="133"/>
      <c r="VUS63" s="133"/>
      <c r="VUT63" s="133"/>
      <c r="VUU63" s="133"/>
      <c r="VUV63" s="133"/>
      <c r="VUW63" s="133"/>
      <c r="VUX63" s="133"/>
      <c r="VUY63" s="133"/>
      <c r="VUZ63" s="133"/>
      <c r="VVA63" s="133"/>
      <c r="VVB63" s="133"/>
      <c r="VVC63" s="133"/>
      <c r="VVD63" s="133"/>
      <c r="VVE63" s="133"/>
      <c r="VVF63" s="133"/>
      <c r="VVG63" s="133"/>
      <c r="VVH63" s="133"/>
      <c r="VVI63" s="133"/>
      <c r="VVJ63" s="133"/>
      <c r="VVK63" s="133"/>
      <c r="VVL63" s="133"/>
      <c r="VVM63" s="133"/>
      <c r="VVN63" s="133"/>
      <c r="VVO63" s="133"/>
      <c r="VVP63" s="133"/>
      <c r="VVQ63" s="133"/>
      <c r="VVR63" s="133"/>
      <c r="VVS63" s="133"/>
      <c r="VVT63" s="133"/>
      <c r="VVU63" s="133"/>
      <c r="VVV63" s="133"/>
      <c r="VVW63" s="133"/>
      <c r="VVX63" s="133"/>
      <c r="VVY63" s="133"/>
      <c r="VVZ63" s="133"/>
      <c r="VWA63" s="133"/>
      <c r="VWB63" s="133"/>
      <c r="VWC63" s="133"/>
      <c r="VWD63" s="133"/>
      <c r="VWE63" s="133"/>
      <c r="VWF63" s="133"/>
      <c r="VWG63" s="133"/>
      <c r="VWH63" s="133"/>
      <c r="VWI63" s="133"/>
      <c r="VWJ63" s="133"/>
      <c r="VWK63" s="133"/>
      <c r="VWL63" s="133"/>
      <c r="VWM63" s="133"/>
      <c r="VWN63" s="133"/>
      <c r="VWO63" s="133"/>
      <c r="VWP63" s="133"/>
      <c r="VWQ63" s="133"/>
      <c r="VWR63" s="133"/>
      <c r="VWS63" s="133"/>
      <c r="VWT63" s="133"/>
      <c r="VWU63" s="133"/>
      <c r="VWV63" s="133"/>
      <c r="VWW63" s="133"/>
      <c r="VWX63" s="133"/>
      <c r="VWY63" s="133"/>
      <c r="VWZ63" s="133"/>
      <c r="VXA63" s="133"/>
      <c r="VXB63" s="133"/>
      <c r="VXC63" s="133"/>
      <c r="VXD63" s="133"/>
      <c r="VXE63" s="133"/>
      <c r="VXF63" s="133"/>
      <c r="VXG63" s="133"/>
      <c r="VXH63" s="133"/>
      <c r="VXI63" s="133"/>
      <c r="VXJ63" s="133"/>
      <c r="VXK63" s="133"/>
      <c r="VXL63" s="133"/>
      <c r="VXM63" s="133"/>
      <c r="VXN63" s="133"/>
      <c r="VXO63" s="133"/>
      <c r="VXP63" s="133"/>
      <c r="VXQ63" s="133"/>
      <c r="VXR63" s="133"/>
      <c r="VXS63" s="133"/>
      <c r="VXT63" s="133"/>
      <c r="VXU63" s="133"/>
      <c r="VXV63" s="133"/>
      <c r="VXW63" s="133"/>
      <c r="VXX63" s="133"/>
      <c r="VXY63" s="133"/>
      <c r="VXZ63" s="133"/>
      <c r="VYA63" s="133"/>
      <c r="VYB63" s="133"/>
      <c r="VYC63" s="133"/>
      <c r="VYD63" s="133"/>
      <c r="VYE63" s="133"/>
      <c r="VYF63" s="133"/>
      <c r="VYG63" s="133"/>
      <c r="VYH63" s="133"/>
      <c r="VYI63" s="133"/>
      <c r="VYJ63" s="133"/>
      <c r="VYK63" s="133"/>
      <c r="VYL63" s="133"/>
      <c r="VYM63" s="133"/>
      <c r="VYN63" s="133"/>
      <c r="VYO63" s="133"/>
      <c r="VYP63" s="133"/>
      <c r="VYQ63" s="133"/>
      <c r="VYR63" s="133"/>
      <c r="VYS63" s="133"/>
      <c r="VYT63" s="133"/>
      <c r="VYU63" s="133"/>
      <c r="VYV63" s="133"/>
      <c r="VYW63" s="133"/>
      <c r="VYX63" s="133"/>
      <c r="VYY63" s="133"/>
      <c r="VYZ63" s="133"/>
      <c r="VZA63" s="133"/>
      <c r="VZB63" s="133"/>
      <c r="VZC63" s="133"/>
      <c r="VZD63" s="133"/>
      <c r="VZE63" s="133"/>
      <c r="VZF63" s="133"/>
      <c r="VZG63" s="133"/>
      <c r="VZH63" s="133"/>
      <c r="VZI63" s="133"/>
      <c r="VZJ63" s="133"/>
      <c r="VZK63" s="133"/>
      <c r="VZL63" s="133"/>
      <c r="VZM63" s="133"/>
      <c r="VZN63" s="133"/>
      <c r="VZO63" s="133"/>
      <c r="VZP63" s="133"/>
      <c r="VZQ63" s="133"/>
      <c r="VZR63" s="133"/>
      <c r="VZS63" s="133"/>
      <c r="VZT63" s="133"/>
      <c r="VZU63" s="133"/>
      <c r="VZV63" s="133"/>
      <c r="VZW63" s="133"/>
      <c r="VZX63" s="133"/>
      <c r="VZY63" s="133"/>
      <c r="VZZ63" s="133"/>
      <c r="WAA63" s="133"/>
      <c r="WAB63" s="133"/>
      <c r="WAC63" s="133"/>
      <c r="WAD63" s="133"/>
      <c r="WAE63" s="133"/>
      <c r="WAF63" s="133"/>
      <c r="WAG63" s="133"/>
      <c r="WAH63" s="133"/>
      <c r="WAI63" s="133"/>
      <c r="WAJ63" s="133"/>
      <c r="WAK63" s="133"/>
      <c r="WAL63" s="133"/>
      <c r="WAM63" s="133"/>
      <c r="WAN63" s="133"/>
      <c r="WAO63" s="133"/>
      <c r="WAP63" s="133"/>
      <c r="WAQ63" s="133"/>
      <c r="WAR63" s="133"/>
      <c r="WAS63" s="133"/>
      <c r="WAT63" s="133"/>
      <c r="WAU63" s="133"/>
      <c r="WAV63" s="133"/>
      <c r="WAW63" s="133"/>
      <c r="WAX63" s="133"/>
      <c r="WAY63" s="133"/>
      <c r="WAZ63" s="133"/>
      <c r="WBA63" s="133"/>
      <c r="WBB63" s="133"/>
      <c r="WBC63" s="133"/>
      <c r="WBD63" s="133"/>
      <c r="WBE63" s="133"/>
      <c r="WBF63" s="133"/>
      <c r="WBG63" s="133"/>
      <c r="WBH63" s="133"/>
      <c r="WBI63" s="133"/>
      <c r="WBJ63" s="133"/>
      <c r="WBK63" s="133"/>
      <c r="WBL63" s="133"/>
      <c r="WBM63" s="133"/>
      <c r="WBN63" s="133"/>
      <c r="WBO63" s="133"/>
      <c r="WBP63" s="133"/>
      <c r="WBQ63" s="133"/>
      <c r="WBR63" s="133"/>
      <c r="WBS63" s="133"/>
      <c r="WBT63" s="133"/>
      <c r="WBU63" s="133"/>
      <c r="WBV63" s="133"/>
      <c r="WBW63" s="133"/>
      <c r="WBX63" s="133"/>
      <c r="WBY63" s="133"/>
      <c r="WBZ63" s="133"/>
      <c r="WCA63" s="133"/>
      <c r="WCB63" s="133"/>
      <c r="WCC63" s="133"/>
      <c r="WCD63" s="133"/>
      <c r="WCE63" s="133"/>
      <c r="WCF63" s="133"/>
      <c r="WCG63" s="133"/>
      <c r="WCH63" s="133"/>
      <c r="WCI63" s="133"/>
      <c r="WCJ63" s="133"/>
      <c r="WCK63" s="133"/>
      <c r="WCL63" s="133"/>
      <c r="WCM63" s="133"/>
      <c r="WCN63" s="133"/>
      <c r="WCO63" s="133"/>
      <c r="WCP63" s="133"/>
      <c r="WCQ63" s="133"/>
      <c r="WCR63" s="133"/>
      <c r="WCS63" s="133"/>
      <c r="WCT63" s="133"/>
      <c r="WCU63" s="133"/>
      <c r="WCV63" s="133"/>
      <c r="WCW63" s="133"/>
      <c r="WCX63" s="133"/>
      <c r="WCY63" s="133"/>
      <c r="WCZ63" s="133"/>
      <c r="WDA63" s="133"/>
      <c r="WDB63" s="133"/>
      <c r="WDC63" s="133"/>
      <c r="WDD63" s="133"/>
      <c r="WDE63" s="133"/>
      <c r="WDF63" s="133"/>
      <c r="WDG63" s="133"/>
      <c r="WDH63" s="133"/>
      <c r="WDI63" s="133"/>
      <c r="WDJ63" s="133"/>
      <c r="WDK63" s="133"/>
      <c r="WDL63" s="133"/>
      <c r="WDM63" s="133"/>
      <c r="WDN63" s="133"/>
      <c r="WDO63" s="133"/>
      <c r="WDP63" s="133"/>
      <c r="WDQ63" s="133"/>
      <c r="WDR63" s="133"/>
      <c r="WDS63" s="133"/>
      <c r="WDT63" s="133"/>
      <c r="WDU63" s="133"/>
      <c r="WDV63" s="133"/>
      <c r="WDW63" s="133"/>
      <c r="WDX63" s="133"/>
      <c r="WDY63" s="133"/>
      <c r="WDZ63" s="133"/>
      <c r="WEA63" s="133"/>
      <c r="WEB63" s="133"/>
      <c r="WEC63" s="133"/>
      <c r="WED63" s="133"/>
      <c r="WEE63" s="133"/>
      <c r="WEF63" s="133"/>
      <c r="WEG63" s="133"/>
      <c r="WEH63" s="133"/>
      <c r="WEI63" s="133"/>
      <c r="WEJ63" s="133"/>
      <c r="WEK63" s="133"/>
      <c r="WEL63" s="133"/>
      <c r="WEM63" s="133"/>
      <c r="WEN63" s="133"/>
      <c r="WEO63" s="133"/>
      <c r="WEP63" s="133"/>
      <c r="WEQ63" s="133"/>
      <c r="WER63" s="133"/>
      <c r="WES63" s="133"/>
      <c r="WET63" s="133"/>
      <c r="WEU63" s="133"/>
      <c r="WEV63" s="133"/>
      <c r="WEW63" s="133"/>
      <c r="WEX63" s="133"/>
      <c r="WEY63" s="133"/>
      <c r="WEZ63" s="133"/>
      <c r="WFA63" s="133"/>
      <c r="WFB63" s="133"/>
      <c r="WFC63" s="133"/>
      <c r="WFD63" s="133"/>
      <c r="WFE63" s="133"/>
      <c r="WFF63" s="133"/>
      <c r="WFG63" s="133"/>
      <c r="WFH63" s="133"/>
      <c r="WFI63" s="133"/>
      <c r="WFJ63" s="133"/>
      <c r="WFK63" s="133"/>
      <c r="WFL63" s="133"/>
      <c r="WFM63" s="133"/>
      <c r="WFN63" s="133"/>
      <c r="WFO63" s="133"/>
      <c r="WFP63" s="133"/>
      <c r="WFQ63" s="133"/>
      <c r="WFR63" s="133"/>
      <c r="WFS63" s="133"/>
      <c r="WFT63" s="133"/>
      <c r="WFU63" s="133"/>
      <c r="WFV63" s="133"/>
      <c r="WFW63" s="133"/>
      <c r="WFX63" s="133"/>
      <c r="WFY63" s="133"/>
      <c r="WFZ63" s="133"/>
      <c r="WGA63" s="133"/>
      <c r="WGB63" s="133"/>
      <c r="WGC63" s="133"/>
      <c r="WGD63" s="133"/>
      <c r="WGE63" s="133"/>
      <c r="WGF63" s="133"/>
      <c r="WGG63" s="133"/>
      <c r="WGH63" s="133"/>
      <c r="WGI63" s="133"/>
      <c r="WGJ63" s="133"/>
      <c r="WGK63" s="133"/>
      <c r="WGL63" s="133"/>
      <c r="WGM63" s="133"/>
      <c r="WGN63" s="133"/>
      <c r="WGO63" s="133"/>
      <c r="WGP63" s="133"/>
      <c r="WGQ63" s="133"/>
      <c r="WGR63" s="133"/>
      <c r="WGS63" s="133"/>
      <c r="WGT63" s="133"/>
      <c r="WGU63" s="133"/>
      <c r="WGV63" s="133"/>
      <c r="WGW63" s="133"/>
      <c r="WGX63" s="133"/>
      <c r="WGY63" s="133"/>
      <c r="WGZ63" s="133"/>
      <c r="WHA63" s="133"/>
      <c r="WHB63" s="133"/>
      <c r="WHC63" s="133"/>
      <c r="WHD63" s="133"/>
      <c r="WHE63" s="133"/>
      <c r="WHF63" s="133"/>
      <c r="WHG63" s="133"/>
      <c r="WHH63" s="133"/>
      <c r="WHI63" s="133"/>
      <c r="WHJ63" s="133"/>
      <c r="WHK63" s="133"/>
      <c r="WHL63" s="133"/>
      <c r="WHM63" s="133"/>
      <c r="WHN63" s="133"/>
      <c r="WHO63" s="133"/>
      <c r="WHP63" s="133"/>
      <c r="WHQ63" s="133"/>
      <c r="WHR63" s="133"/>
      <c r="WHS63" s="133"/>
      <c r="WHT63" s="133"/>
      <c r="WHU63" s="133"/>
      <c r="WHV63" s="133"/>
      <c r="WHW63" s="133"/>
      <c r="WHX63" s="133"/>
      <c r="WHY63" s="133"/>
      <c r="WHZ63" s="133"/>
      <c r="WIA63" s="133"/>
      <c r="WIB63" s="133"/>
      <c r="WIC63" s="133"/>
      <c r="WID63" s="133"/>
      <c r="WIE63" s="133"/>
      <c r="WIF63" s="133"/>
      <c r="WIG63" s="133"/>
      <c r="WIH63" s="133"/>
      <c r="WII63" s="133"/>
      <c r="WIJ63" s="133"/>
      <c r="WIK63" s="133"/>
      <c r="WIL63" s="133"/>
      <c r="WIM63" s="133"/>
      <c r="WIN63" s="133"/>
      <c r="WIO63" s="133"/>
      <c r="WIP63" s="133"/>
      <c r="WIQ63" s="133"/>
      <c r="WIR63" s="133"/>
      <c r="WIS63" s="133"/>
      <c r="WIT63" s="133"/>
      <c r="WIU63" s="133"/>
      <c r="WIV63" s="133"/>
      <c r="WIW63" s="133"/>
      <c r="WIX63" s="133"/>
      <c r="WIY63" s="133"/>
      <c r="WIZ63" s="133"/>
      <c r="WJA63" s="133"/>
      <c r="WJB63" s="133"/>
      <c r="WJC63" s="133"/>
      <c r="WJD63" s="133"/>
      <c r="WJE63" s="133"/>
      <c r="WJF63" s="133"/>
      <c r="WJG63" s="133"/>
      <c r="WJH63" s="133"/>
      <c r="WJI63" s="133"/>
      <c r="WJJ63" s="133"/>
      <c r="WJK63" s="133"/>
      <c r="WJL63" s="133"/>
      <c r="WJM63" s="133"/>
      <c r="WJN63" s="133"/>
      <c r="WJO63" s="133"/>
      <c r="WJP63" s="133"/>
      <c r="WJQ63" s="133"/>
      <c r="WJR63" s="133"/>
      <c r="WJS63" s="133"/>
      <c r="WJT63" s="133"/>
      <c r="WJU63" s="133"/>
      <c r="WJV63" s="133"/>
      <c r="WJW63" s="133"/>
      <c r="WJX63" s="133"/>
      <c r="WJY63" s="133"/>
      <c r="WJZ63" s="133"/>
      <c r="WKA63" s="133"/>
      <c r="WKB63" s="133"/>
      <c r="WKC63" s="133"/>
      <c r="WKD63" s="133"/>
      <c r="WKE63" s="133"/>
      <c r="WKF63" s="133"/>
      <c r="WKG63" s="133"/>
      <c r="WKH63" s="133"/>
      <c r="WKI63" s="133"/>
      <c r="WKJ63" s="133"/>
      <c r="WKK63" s="133"/>
      <c r="WKL63" s="133"/>
      <c r="WKM63" s="133"/>
      <c r="WKN63" s="133"/>
      <c r="WKO63" s="133"/>
      <c r="WKP63" s="133"/>
      <c r="WKQ63" s="133"/>
      <c r="WKR63" s="133"/>
      <c r="WKS63" s="133"/>
      <c r="WKT63" s="133"/>
      <c r="WKU63" s="133"/>
      <c r="WKV63" s="133"/>
      <c r="WKW63" s="133"/>
      <c r="WKX63" s="133"/>
      <c r="WKY63" s="133"/>
      <c r="WKZ63" s="133"/>
      <c r="WLA63" s="133"/>
      <c r="WLB63" s="133"/>
      <c r="WLC63" s="133"/>
      <c r="WLD63" s="133"/>
      <c r="WLE63" s="133"/>
      <c r="WLF63" s="133"/>
      <c r="WLG63" s="133"/>
      <c r="WLH63" s="133"/>
      <c r="WLI63" s="133"/>
      <c r="WLJ63" s="133"/>
      <c r="WLK63" s="133"/>
      <c r="WLL63" s="133"/>
      <c r="WLM63" s="133"/>
      <c r="WLN63" s="133"/>
      <c r="WLO63" s="133"/>
      <c r="WLP63" s="133"/>
      <c r="WLQ63" s="133"/>
      <c r="WLR63" s="133"/>
      <c r="WLS63" s="133"/>
      <c r="WLT63" s="133"/>
      <c r="WLU63" s="133"/>
      <c r="WLV63" s="133"/>
      <c r="WLW63" s="133"/>
      <c r="WLX63" s="133"/>
      <c r="WLY63" s="133"/>
      <c r="WLZ63" s="133"/>
      <c r="WMA63" s="133"/>
      <c r="WMB63" s="133"/>
      <c r="WMC63" s="133"/>
      <c r="WMD63" s="133"/>
      <c r="WME63" s="133"/>
      <c r="WMF63" s="133"/>
      <c r="WMG63" s="133"/>
      <c r="WMH63" s="133"/>
      <c r="WMI63" s="133"/>
      <c r="WMJ63" s="133"/>
      <c r="WMK63" s="133"/>
      <c r="WML63" s="133"/>
      <c r="WMM63" s="133"/>
      <c r="WMN63" s="133"/>
      <c r="WMO63" s="133"/>
      <c r="WMP63" s="133"/>
      <c r="WMQ63" s="133"/>
      <c r="WMR63" s="133"/>
      <c r="WMS63" s="133"/>
      <c r="WMT63" s="133"/>
      <c r="WMU63" s="133"/>
      <c r="WMV63" s="133"/>
      <c r="WMW63" s="133"/>
      <c r="WMX63" s="133"/>
      <c r="WMY63" s="133"/>
      <c r="WMZ63" s="133"/>
      <c r="WNA63" s="133"/>
      <c r="WNB63" s="133"/>
      <c r="WNC63" s="133"/>
      <c r="WND63" s="133"/>
      <c r="WNE63" s="133"/>
      <c r="WNF63" s="133"/>
      <c r="WNG63" s="133"/>
      <c r="WNH63" s="133"/>
      <c r="WNI63" s="133"/>
      <c r="WNJ63" s="133"/>
      <c r="WNK63" s="133"/>
      <c r="WNL63" s="133"/>
      <c r="WNM63" s="133"/>
      <c r="WNN63" s="133"/>
      <c r="WNO63" s="133"/>
      <c r="WNP63" s="133"/>
      <c r="WNQ63" s="133"/>
      <c r="WNR63" s="133"/>
      <c r="WNS63" s="133"/>
      <c r="WNT63" s="133"/>
      <c r="WNU63" s="133"/>
      <c r="WNV63" s="133"/>
      <c r="WNW63" s="133"/>
      <c r="WNX63" s="133"/>
      <c r="WNY63" s="133"/>
      <c r="WNZ63" s="133"/>
      <c r="WOA63" s="133"/>
      <c r="WOB63" s="133"/>
      <c r="WOC63" s="133"/>
      <c r="WOD63" s="133"/>
      <c r="WOE63" s="133"/>
      <c r="WOF63" s="133"/>
      <c r="WOG63" s="133"/>
      <c r="WOH63" s="133"/>
      <c r="WOI63" s="133"/>
      <c r="WOJ63" s="133"/>
      <c r="WOK63" s="133"/>
      <c r="WOL63" s="133"/>
      <c r="WOM63" s="133"/>
      <c r="WON63" s="133"/>
      <c r="WOO63" s="133"/>
      <c r="WOP63" s="133"/>
      <c r="WOQ63" s="133"/>
      <c r="WOR63" s="133"/>
      <c r="WOS63" s="133"/>
      <c r="WOT63" s="133"/>
      <c r="WOU63" s="133"/>
      <c r="WOV63" s="133"/>
      <c r="WOW63" s="133"/>
      <c r="WOX63" s="133"/>
      <c r="WOY63" s="133"/>
      <c r="WOZ63" s="133"/>
      <c r="WPA63" s="133"/>
      <c r="WPB63" s="133"/>
      <c r="WPC63" s="133"/>
      <c r="WPD63" s="133"/>
      <c r="WPE63" s="133"/>
      <c r="WPF63" s="133"/>
      <c r="WPG63" s="133"/>
      <c r="WPH63" s="133"/>
      <c r="WPI63" s="133"/>
      <c r="WPJ63" s="133"/>
      <c r="WPK63" s="133"/>
      <c r="WPL63" s="133"/>
      <c r="WPM63" s="133"/>
      <c r="WPN63" s="133"/>
      <c r="WPO63" s="133"/>
      <c r="WPP63" s="133"/>
      <c r="WPQ63" s="133"/>
      <c r="WPR63" s="133"/>
      <c r="WPS63" s="133"/>
      <c r="WPT63" s="133"/>
      <c r="WPU63" s="133"/>
      <c r="WPV63" s="133"/>
      <c r="WPW63" s="133"/>
      <c r="WPX63" s="133"/>
      <c r="WPY63" s="133"/>
      <c r="WPZ63" s="133"/>
      <c r="WQA63" s="133"/>
      <c r="WQB63" s="133"/>
      <c r="WQC63" s="133"/>
      <c r="WQD63" s="133"/>
      <c r="WQE63" s="133"/>
      <c r="WQF63" s="133"/>
      <c r="WQG63" s="133"/>
      <c r="WQH63" s="133"/>
      <c r="WQI63" s="133"/>
      <c r="WQJ63" s="133"/>
      <c r="WQK63" s="133"/>
      <c r="WQL63" s="133"/>
      <c r="WQM63" s="133"/>
      <c r="WQN63" s="133"/>
      <c r="WQO63" s="133"/>
      <c r="WQP63" s="133"/>
      <c r="WQQ63" s="133"/>
      <c r="WQR63" s="133"/>
      <c r="WQS63" s="133"/>
      <c r="WQT63" s="133"/>
      <c r="WQU63" s="133"/>
      <c r="WQV63" s="133"/>
      <c r="WQW63" s="133"/>
      <c r="WQX63" s="133"/>
      <c r="WQY63" s="133"/>
      <c r="WQZ63" s="133"/>
      <c r="WRA63" s="133"/>
      <c r="WRB63" s="133"/>
      <c r="WRC63" s="133"/>
      <c r="WRD63" s="133"/>
      <c r="WRE63" s="133"/>
      <c r="WRF63" s="133"/>
      <c r="WRG63" s="133"/>
      <c r="WRH63" s="133"/>
      <c r="WRI63" s="133"/>
      <c r="WRJ63" s="133"/>
      <c r="WRK63" s="133"/>
      <c r="WRL63" s="133"/>
      <c r="WRM63" s="133"/>
      <c r="WRN63" s="133"/>
      <c r="WRO63" s="133"/>
      <c r="WRP63" s="133"/>
      <c r="WRQ63" s="133"/>
      <c r="WRR63" s="133"/>
      <c r="WRS63" s="133"/>
      <c r="WRT63" s="133"/>
      <c r="WRU63" s="133"/>
      <c r="WRV63" s="133"/>
      <c r="WRW63" s="133"/>
      <c r="WRX63" s="133"/>
      <c r="WRY63" s="133"/>
      <c r="WRZ63" s="133"/>
      <c r="WSA63" s="133"/>
      <c r="WSB63" s="133"/>
      <c r="WSC63" s="133"/>
      <c r="WSD63" s="133"/>
      <c r="WSE63" s="133"/>
      <c r="WSF63" s="133"/>
      <c r="WSG63" s="133"/>
      <c r="WSH63" s="133"/>
      <c r="WSI63" s="133"/>
      <c r="WSJ63" s="133"/>
      <c r="WSK63" s="133"/>
      <c r="WSL63" s="133"/>
      <c r="WSM63" s="133"/>
      <c r="WSN63" s="133"/>
      <c r="WSO63" s="133"/>
      <c r="WSP63" s="133"/>
      <c r="WSQ63" s="133"/>
      <c r="WSR63" s="133"/>
      <c r="WSS63" s="133"/>
      <c r="WST63" s="133"/>
      <c r="WSU63" s="133"/>
      <c r="WSV63" s="133"/>
      <c r="WSW63" s="133"/>
      <c r="WSX63" s="133"/>
      <c r="WSY63" s="133"/>
      <c r="WSZ63" s="133"/>
      <c r="WTA63" s="133"/>
      <c r="WTB63" s="133"/>
      <c r="WTC63" s="133"/>
      <c r="WTD63" s="133"/>
      <c r="WTE63" s="133"/>
      <c r="WTF63" s="133"/>
      <c r="WTG63" s="133"/>
      <c r="WTH63" s="133"/>
      <c r="WTI63" s="133"/>
      <c r="WTJ63" s="133"/>
      <c r="WTK63" s="133"/>
      <c r="WTL63" s="133"/>
      <c r="WTM63" s="133"/>
      <c r="WTN63" s="133"/>
      <c r="WTO63" s="133"/>
      <c r="WTP63" s="133"/>
      <c r="WTQ63" s="133"/>
      <c r="WTR63" s="133"/>
      <c r="WTS63" s="133"/>
      <c r="WTT63" s="133"/>
      <c r="WTU63" s="133"/>
      <c r="WTV63" s="133"/>
      <c r="WTW63" s="133"/>
      <c r="WTX63" s="133"/>
      <c r="WTY63" s="133"/>
      <c r="WTZ63" s="133"/>
      <c r="WUA63" s="133"/>
      <c r="WUB63" s="133"/>
      <c r="WUC63" s="133"/>
      <c r="WUD63" s="133"/>
      <c r="WUE63" s="133"/>
      <c r="WUF63" s="133"/>
      <c r="WUG63" s="133"/>
      <c r="WUH63" s="133"/>
      <c r="WUI63" s="133"/>
      <c r="WUJ63" s="133"/>
      <c r="WUK63" s="133"/>
      <c r="WUL63" s="133"/>
      <c r="WUM63" s="133"/>
      <c r="WUN63" s="133"/>
      <c r="WUO63" s="133"/>
      <c r="WUP63" s="133"/>
      <c r="WUQ63" s="133"/>
      <c r="WUR63" s="133"/>
      <c r="WUS63" s="133"/>
      <c r="WUT63" s="133"/>
      <c r="WUU63" s="133"/>
      <c r="WUV63" s="133"/>
      <c r="WUW63" s="133"/>
      <c r="WUX63" s="133"/>
      <c r="WUY63" s="133"/>
      <c r="WUZ63" s="133"/>
      <c r="WVA63" s="133"/>
      <c r="WVB63" s="133"/>
      <c r="WVC63" s="133"/>
      <c r="WVD63" s="133"/>
      <c r="WVE63" s="133"/>
      <c r="WVF63" s="133"/>
      <c r="WVG63" s="133"/>
      <c r="WVH63" s="133"/>
      <c r="WVI63" s="133"/>
      <c r="WVJ63" s="133"/>
      <c r="WVK63" s="133"/>
      <c r="WVL63" s="133"/>
      <c r="WVM63" s="133"/>
      <c r="WVN63" s="133"/>
      <c r="WVO63" s="133"/>
      <c r="WVP63" s="133"/>
      <c r="WVQ63" s="133"/>
      <c r="WVR63" s="133"/>
      <c r="WVS63" s="133"/>
      <c r="WVT63" s="133"/>
      <c r="WVU63" s="133"/>
      <c r="WVV63" s="133"/>
      <c r="WVW63" s="133"/>
      <c r="WVX63" s="133"/>
      <c r="WVY63" s="133"/>
      <c r="WVZ63" s="133"/>
      <c r="WWA63" s="133"/>
      <c r="WWB63" s="133"/>
      <c r="WWC63" s="133"/>
      <c r="WWD63" s="133"/>
      <c r="WWE63" s="133"/>
      <c r="WWF63" s="133"/>
      <c r="WWG63" s="133"/>
      <c r="WWH63" s="133"/>
      <c r="WWI63" s="133"/>
      <c r="WWJ63" s="133"/>
      <c r="WWK63" s="133"/>
      <c r="WWL63" s="133"/>
      <c r="WWM63" s="133"/>
      <c r="WWN63" s="133"/>
      <c r="WWO63" s="133"/>
      <c r="WWP63" s="133"/>
      <c r="WWQ63" s="133"/>
      <c r="WWR63" s="133"/>
      <c r="WWS63" s="133"/>
      <c r="WWT63" s="133"/>
      <c r="WWU63" s="133"/>
      <c r="WWV63" s="133"/>
      <c r="WWW63" s="133"/>
      <c r="WWX63" s="133"/>
      <c r="WWY63" s="133"/>
      <c r="WWZ63" s="133"/>
      <c r="WXA63" s="133"/>
      <c r="WXB63" s="133"/>
      <c r="WXC63" s="133"/>
      <c r="WXD63" s="133"/>
      <c r="WXE63" s="133"/>
      <c r="WXF63" s="133"/>
      <c r="WXG63" s="133"/>
      <c r="WXH63" s="133"/>
      <c r="WXI63" s="133"/>
      <c r="WXJ63" s="133"/>
      <c r="WXK63" s="133"/>
      <c r="WXL63" s="133"/>
      <c r="WXM63" s="133"/>
      <c r="WXN63" s="133"/>
      <c r="WXO63" s="133"/>
      <c r="WXP63" s="133"/>
      <c r="WXQ63" s="133"/>
      <c r="WXR63" s="133"/>
      <c r="WXS63" s="133"/>
      <c r="WXT63" s="133"/>
      <c r="WXU63" s="133"/>
      <c r="WXV63" s="133"/>
      <c r="WXW63" s="133"/>
      <c r="WXX63" s="133"/>
      <c r="WXY63" s="133"/>
      <c r="WXZ63" s="133"/>
      <c r="WYA63" s="133"/>
      <c r="WYB63" s="133"/>
      <c r="WYC63" s="133"/>
      <c r="WYD63" s="133"/>
      <c r="WYE63" s="133"/>
      <c r="WYF63" s="133"/>
      <c r="WYG63" s="133"/>
      <c r="WYH63" s="133"/>
      <c r="WYI63" s="133"/>
      <c r="WYJ63" s="133"/>
      <c r="WYK63" s="133"/>
      <c r="WYL63" s="133"/>
      <c r="WYM63" s="133"/>
      <c r="WYN63" s="133"/>
      <c r="WYO63" s="133"/>
      <c r="WYP63" s="133"/>
      <c r="WYQ63" s="133"/>
      <c r="WYR63" s="133"/>
      <c r="WYS63" s="133"/>
      <c r="WYT63" s="133"/>
      <c r="WYU63" s="133"/>
      <c r="WYV63" s="133"/>
      <c r="WYW63" s="133"/>
      <c r="WYX63" s="133"/>
      <c r="WYY63" s="133"/>
      <c r="WYZ63" s="133"/>
      <c r="WZA63" s="133"/>
      <c r="WZB63" s="133"/>
      <c r="WZC63" s="133"/>
      <c r="WZD63" s="133"/>
      <c r="WZE63" s="133"/>
      <c r="WZF63" s="133"/>
      <c r="WZG63" s="133"/>
      <c r="WZH63" s="133"/>
      <c r="WZI63" s="133"/>
      <c r="WZJ63" s="133"/>
      <c r="WZK63" s="133"/>
      <c r="WZL63" s="133"/>
      <c r="WZM63" s="133"/>
      <c r="WZN63" s="133"/>
      <c r="WZO63" s="133"/>
      <c r="WZP63" s="133"/>
      <c r="WZQ63" s="133"/>
      <c r="WZR63" s="133"/>
      <c r="WZS63" s="133"/>
      <c r="WZT63" s="133"/>
      <c r="WZU63" s="133"/>
      <c r="WZV63" s="133"/>
      <c r="WZW63" s="133"/>
      <c r="WZX63" s="133"/>
      <c r="WZY63" s="133"/>
      <c r="WZZ63" s="133"/>
      <c r="XAA63" s="133"/>
      <c r="XAB63" s="133"/>
      <c r="XAC63" s="133"/>
      <c r="XAD63" s="133"/>
      <c r="XAE63" s="133"/>
      <c r="XAF63" s="133"/>
      <c r="XAG63" s="133"/>
      <c r="XAH63" s="133"/>
      <c r="XAI63" s="133"/>
      <c r="XAJ63" s="133"/>
      <c r="XAK63" s="133"/>
      <c r="XAL63" s="133"/>
      <c r="XAM63" s="133"/>
      <c r="XAN63" s="133"/>
      <c r="XAO63" s="133"/>
      <c r="XAP63" s="133"/>
      <c r="XAQ63" s="133"/>
      <c r="XAR63" s="133"/>
      <c r="XAS63" s="133"/>
      <c r="XAT63" s="133"/>
      <c r="XAU63" s="133"/>
      <c r="XAV63" s="133"/>
      <c r="XAW63" s="133"/>
      <c r="XAX63" s="133"/>
      <c r="XAY63" s="133"/>
      <c r="XAZ63" s="133"/>
      <c r="XBA63" s="133"/>
      <c r="XBB63" s="133"/>
      <c r="XBC63" s="133"/>
      <c r="XBD63" s="133"/>
      <c r="XBE63" s="133"/>
      <c r="XBF63" s="133"/>
      <c r="XBG63" s="133"/>
      <c r="XBH63" s="133"/>
      <c r="XBI63" s="133"/>
      <c r="XBJ63" s="133"/>
      <c r="XBK63" s="133"/>
      <c r="XBL63" s="133"/>
      <c r="XBM63" s="133"/>
      <c r="XBN63" s="133"/>
      <c r="XBO63" s="133"/>
      <c r="XBP63" s="133"/>
      <c r="XBQ63" s="133"/>
      <c r="XBR63" s="133"/>
      <c r="XBS63" s="133"/>
      <c r="XBT63" s="133"/>
      <c r="XBU63" s="133"/>
      <c r="XBV63" s="133"/>
      <c r="XBW63" s="133"/>
      <c r="XBX63" s="133"/>
      <c r="XBY63" s="133"/>
      <c r="XBZ63" s="133"/>
      <c r="XCA63" s="133"/>
      <c r="XCB63" s="133"/>
      <c r="XCC63" s="133"/>
      <c r="XCD63" s="133"/>
      <c r="XCE63" s="133"/>
      <c r="XCF63" s="133"/>
      <c r="XCG63" s="133"/>
      <c r="XCH63" s="133"/>
      <c r="XCI63" s="133"/>
      <c r="XCJ63" s="133"/>
      <c r="XCK63" s="133"/>
      <c r="XCL63" s="133"/>
      <c r="XCM63" s="133"/>
      <c r="XCN63" s="133"/>
      <c r="XCO63" s="133"/>
      <c r="XCP63" s="133"/>
      <c r="XCQ63" s="133"/>
      <c r="XCR63" s="133"/>
      <c r="XCS63" s="133"/>
      <c r="XCT63" s="133"/>
      <c r="XCU63" s="133"/>
      <c r="XCV63" s="133"/>
      <c r="XCW63" s="133"/>
      <c r="XCX63" s="133"/>
      <c r="XCY63" s="133"/>
      <c r="XCZ63" s="133"/>
      <c r="XDA63" s="133"/>
      <c r="XDB63" s="133"/>
      <c r="XDC63" s="133"/>
      <c r="XDD63" s="133"/>
      <c r="XDE63" s="133"/>
      <c r="XDF63" s="133"/>
      <c r="XDG63" s="133"/>
      <c r="XDH63" s="133"/>
      <c r="XDI63" s="133"/>
      <c r="XDJ63" s="133"/>
      <c r="XDK63" s="133"/>
      <c r="XDL63" s="133"/>
      <c r="XDM63" s="133"/>
      <c r="XDN63" s="133"/>
      <c r="XDO63" s="133"/>
      <c r="XDP63" s="133"/>
      <c r="XDQ63" s="133"/>
      <c r="XDR63" s="133"/>
      <c r="XDS63" s="133"/>
      <c r="XDT63" s="133"/>
      <c r="XDU63" s="133"/>
      <c r="XDV63" s="133"/>
      <c r="XDW63" s="133"/>
      <c r="XDX63" s="133"/>
      <c r="XDY63" s="133"/>
      <c r="XDZ63" s="133"/>
      <c r="XEA63" s="133"/>
      <c r="XEB63" s="133"/>
      <c r="XEC63" s="133"/>
      <c r="XED63" s="133"/>
      <c r="XEE63" s="133"/>
      <c r="XEF63" s="133"/>
      <c r="XEG63" s="133"/>
      <c r="XEH63" s="133"/>
      <c r="XEI63" s="133"/>
      <c r="XEJ63" s="133"/>
      <c r="XEK63" s="133"/>
      <c r="XEL63" s="133"/>
      <c r="XEM63" s="133"/>
      <c r="XEN63" s="133"/>
      <c r="XEO63" s="133"/>
      <c r="XEP63" s="133"/>
      <c r="XEQ63" s="133"/>
      <c r="XER63" s="133"/>
      <c r="XES63" s="133"/>
      <c r="XET63" s="133"/>
      <c r="XEU63" s="133"/>
      <c r="XEV63" s="133"/>
      <c r="XEW63" s="133"/>
      <c r="XEX63" s="133"/>
      <c r="XEY63" s="133"/>
      <c r="XEZ63" s="133"/>
      <c r="XFA63" s="133"/>
      <c r="XFB63" s="133"/>
      <c r="XFC63" s="133"/>
      <c r="XFD63" s="133"/>
    </row>
    <row r="64" spans="1:16384" s="63" customFormat="1" ht="29.25" customHeight="1" x14ac:dyDescent="0.2">
      <c r="A64" s="148" t="s">
        <v>363</v>
      </c>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row>
    <row r="65" spans="1:46" ht="17.2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row>
    <row r="66" spans="1:46" ht="12" x14ac:dyDescent="0.2">
      <c r="A66" s="59" t="s">
        <v>0</v>
      </c>
      <c r="B66" s="129" t="s">
        <v>0</v>
      </c>
    </row>
    <row r="67" spans="1:46" ht="12" x14ac:dyDescent="0.2">
      <c r="A67" s="133" t="s">
        <v>0</v>
      </c>
    </row>
  </sheetData>
  <mergeCells count="26">
    <mergeCell ref="A64:AT64"/>
    <mergeCell ref="J3:N3"/>
    <mergeCell ref="O3:Q3"/>
    <mergeCell ref="R3:S3"/>
    <mergeCell ref="H3:I3"/>
    <mergeCell ref="V3:X3"/>
    <mergeCell ref="Y3:Z3"/>
    <mergeCell ref="AB3:AE3"/>
    <mergeCell ref="AF3:AH3"/>
    <mergeCell ref="AI3:AK3"/>
    <mergeCell ref="AM3:AN3"/>
    <mergeCell ref="E59:G59"/>
    <mergeCell ref="E60:G60"/>
    <mergeCell ref="AP3:AR3"/>
    <mergeCell ref="AS3:AT3"/>
    <mergeCell ref="AS1:AT1"/>
    <mergeCell ref="E1:H1"/>
    <mergeCell ref="I1:L1"/>
    <mergeCell ref="M1:P1"/>
    <mergeCell ref="Q1:T1"/>
    <mergeCell ref="U1:X1"/>
    <mergeCell ref="AO1:AR1"/>
    <mergeCell ref="Y1:AB1"/>
    <mergeCell ref="AC1:AF1"/>
    <mergeCell ref="AG1:AJ1"/>
    <mergeCell ref="AK1:AN1"/>
  </mergeCells>
  <conditionalFormatting sqref="H5:AT40 H53:AT57 H51:AT51">
    <cfRule type="containsBlanks" dxfId="208" priority="1">
      <formula>LEN(TRIM(H5))=0</formula>
    </cfRule>
    <cfRule type="expression" dxfId="207" priority="2">
      <formula>AU5=1</formula>
    </cfRule>
    <cfRule type="expression" dxfId="206" priority="3">
      <formula>AU5=0</formula>
    </cfRule>
    <cfRule type="expression" dxfId="205" priority="4">
      <formula>AU5=-1</formula>
    </cfRule>
  </conditionalFormatting>
  <printOptions horizontalCentered="1"/>
  <pageMargins left="0" right="0" top="0" bottom="0" header="0" footer="0"/>
  <pageSetup paperSize="8" scale="59" fitToHeight="0" orientation="landscape" r:id="rId1"/>
  <rowBreaks count="1" manualBreakCount="1">
    <brk id="35" max="45"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MK64"/>
  <sheetViews>
    <sheetView showGridLines="0" zoomScale="115" zoomScaleNormal="115" zoomScaleSheetLayoutView="85" zoomScalePageLayoutView="90" workbookViewId="0">
      <pane ySplit="3" topLeftCell="A4" activePane="bottomLeft" state="frozen"/>
      <selection activeCell="B60" sqref="B60"/>
      <selection pane="bottomLeft" activeCell="T50" sqref="F41:T50"/>
    </sheetView>
  </sheetViews>
  <sheetFormatPr defaultColWidth="0.25" defaultRowHeight="11.25" x14ac:dyDescent="0.2"/>
  <cols>
    <col min="1" max="1" width="5.375" style="59" customWidth="1"/>
    <col min="2" max="2" width="22.875" style="59" customWidth="1"/>
    <col min="3" max="3" width="90.5" style="47" customWidth="1"/>
    <col min="4" max="4" width="19.625" style="47" customWidth="1"/>
    <col min="5" max="5" width="4.5" style="65" customWidth="1"/>
    <col min="6" max="18" width="4.5" style="74" customWidth="1"/>
    <col min="19" max="20" width="4.625" style="74" customWidth="1"/>
    <col min="21" max="31" width="3.25" style="74" hidden="1" customWidth="1"/>
    <col min="32" max="35" width="3.25" style="58" hidden="1" customWidth="1"/>
    <col min="36" max="36" width="98.625" style="99" customWidth="1"/>
    <col min="37" max="37" width="0.25" style="99"/>
    <col min="38" max="73" width="3" style="47" customWidth="1"/>
    <col min="74" max="217" width="2.25" style="47" customWidth="1"/>
    <col min="218" max="1196" width="0.25" style="47"/>
    <col min="1197" max="1988" width="0.25" style="47" customWidth="1"/>
    <col min="1989" max="2377" width="0.25" style="47" hidden="1" customWidth="1"/>
    <col min="2378" max="16384" width="0.25" style="47"/>
  </cols>
  <sheetData>
    <row r="1" spans="1:37" s="58" customFormat="1" ht="84.75" customHeight="1" x14ac:dyDescent="0.2">
      <c r="A1" s="55"/>
      <c r="B1" s="55"/>
      <c r="C1" s="57"/>
      <c r="D1" s="57"/>
      <c r="E1" s="147"/>
      <c r="F1" s="147"/>
      <c r="G1" s="146"/>
      <c r="H1" s="146"/>
      <c r="I1" s="146"/>
      <c r="J1" s="146"/>
      <c r="K1" s="146"/>
      <c r="L1" s="146"/>
      <c r="M1" s="146"/>
      <c r="N1" s="146"/>
      <c r="O1" s="146"/>
      <c r="P1" s="146"/>
      <c r="Q1" s="146"/>
      <c r="R1" s="146"/>
      <c r="S1" s="73"/>
      <c r="T1" s="74"/>
      <c r="U1" s="74"/>
      <c r="V1" s="74"/>
      <c r="W1" s="74"/>
      <c r="X1" s="74"/>
      <c r="Y1" s="74"/>
      <c r="Z1" s="74"/>
      <c r="AA1" s="74"/>
      <c r="AB1" s="74"/>
      <c r="AC1" s="74"/>
      <c r="AD1" s="74"/>
      <c r="AE1" s="74"/>
      <c r="AJ1" s="99"/>
      <c r="AK1" s="99"/>
    </row>
    <row r="2" spans="1:37" ht="27.75" customHeight="1" x14ac:dyDescent="0.2">
      <c r="C2" s="60" t="s">
        <v>0</v>
      </c>
      <c r="D2" s="61"/>
      <c r="E2" s="61"/>
      <c r="F2" s="96"/>
      <c r="G2" s="96"/>
      <c r="H2" s="96"/>
      <c r="I2" s="96"/>
      <c r="J2" s="96"/>
      <c r="K2" s="96"/>
      <c r="L2" s="96"/>
      <c r="M2" s="96"/>
      <c r="N2" s="96"/>
      <c r="O2" s="96"/>
      <c r="P2" s="96"/>
      <c r="Q2" s="96"/>
      <c r="R2" s="96"/>
      <c r="S2" s="96"/>
    </row>
    <row r="3" spans="1:37" s="81" customFormat="1" ht="141" customHeight="1" x14ac:dyDescent="0.2">
      <c r="A3" s="78" t="s">
        <v>361</v>
      </c>
      <c r="B3" s="79" t="s">
        <v>344</v>
      </c>
      <c r="C3" s="79" t="s">
        <v>74</v>
      </c>
      <c r="D3" s="79" t="s">
        <v>73</v>
      </c>
      <c r="E3" s="80" t="s">
        <v>55</v>
      </c>
      <c r="F3" s="2" t="s">
        <v>78</v>
      </c>
      <c r="G3" s="2" t="s">
        <v>79</v>
      </c>
      <c r="H3" s="2" t="s">
        <v>80</v>
      </c>
      <c r="I3" s="2" t="s">
        <v>81</v>
      </c>
      <c r="J3" s="2" t="s">
        <v>82</v>
      </c>
      <c r="K3" s="2" t="s">
        <v>83</v>
      </c>
      <c r="L3" s="2" t="s">
        <v>84</v>
      </c>
      <c r="M3" s="2" t="s">
        <v>85</v>
      </c>
      <c r="N3" s="2" t="s">
        <v>86</v>
      </c>
      <c r="O3" s="2" t="s">
        <v>87</v>
      </c>
      <c r="P3" s="2" t="s">
        <v>88</v>
      </c>
      <c r="Q3" s="2" t="s">
        <v>116</v>
      </c>
      <c r="R3" s="2" t="s">
        <v>89</v>
      </c>
      <c r="S3" s="2" t="s">
        <v>90</v>
      </c>
      <c r="T3" s="2" t="s">
        <v>91</v>
      </c>
      <c r="U3" s="2" t="s">
        <v>231</v>
      </c>
      <c r="V3" s="2" t="s">
        <v>232</v>
      </c>
      <c r="W3" s="2" t="s">
        <v>233</v>
      </c>
      <c r="X3" s="2" t="s">
        <v>234</v>
      </c>
      <c r="Y3" s="2" t="s">
        <v>235</v>
      </c>
      <c r="Z3" s="2" t="s">
        <v>236</v>
      </c>
      <c r="AA3" s="2" t="s">
        <v>237</v>
      </c>
      <c r="AB3" s="2" t="s">
        <v>238</v>
      </c>
      <c r="AC3" s="2" t="s">
        <v>239</v>
      </c>
      <c r="AD3" s="2" t="s">
        <v>240</v>
      </c>
      <c r="AE3" s="2" t="s">
        <v>241</v>
      </c>
      <c r="AF3" s="97" t="s">
        <v>242</v>
      </c>
      <c r="AG3" s="97" t="s">
        <v>243</v>
      </c>
      <c r="AH3" s="97" t="s">
        <v>244</v>
      </c>
      <c r="AI3" s="97" t="s">
        <v>245</v>
      </c>
      <c r="AJ3" s="112" t="s">
        <v>346</v>
      </c>
      <c r="AK3" s="113" t="s">
        <v>345</v>
      </c>
    </row>
    <row r="4" spans="1:37" ht="18.75" customHeight="1" x14ac:dyDescent="0.2">
      <c r="A4" s="48">
        <v>4</v>
      </c>
      <c r="B4" s="110" t="s">
        <v>342</v>
      </c>
      <c r="C4" s="49" t="s">
        <v>216</v>
      </c>
      <c r="D4" s="49" t="s">
        <v>124</v>
      </c>
      <c r="E4" s="13">
        <v>47.735967478984414</v>
      </c>
      <c r="F4" s="5">
        <v>43.643514634212814</v>
      </c>
      <c r="G4" s="5">
        <v>57.016021661305459</v>
      </c>
      <c r="H4" s="5">
        <v>66.506239363951096</v>
      </c>
      <c r="I4" s="5">
        <v>61.49326416390555</v>
      </c>
      <c r="J4" s="5">
        <v>51.878354203935594</v>
      </c>
      <c r="K4" s="5">
        <v>53.108808290155409</v>
      </c>
      <c r="L4" s="5">
        <v>37.413265667447106</v>
      </c>
      <c r="M4" s="5">
        <v>64.953679397615602</v>
      </c>
      <c r="N4" s="5">
        <v>31.895431094950549</v>
      </c>
      <c r="O4" s="5">
        <v>39.911635316179499</v>
      </c>
      <c r="P4" s="5">
        <v>73.256865289776059</v>
      </c>
      <c r="Q4" s="5">
        <v>45.45454545454546</v>
      </c>
      <c r="R4" s="5">
        <v>27.009083009178497</v>
      </c>
      <c r="S4" s="76">
        <v>33.963505899463598</v>
      </c>
      <c r="T4" s="76">
        <v>35.479383195559471</v>
      </c>
      <c r="U4" s="76">
        <v>0</v>
      </c>
      <c r="V4" s="76">
        <v>1</v>
      </c>
      <c r="W4" s="76">
        <v>1</v>
      </c>
      <c r="X4" s="76">
        <v>1</v>
      </c>
      <c r="Y4" s="76">
        <v>0</v>
      </c>
      <c r="Z4" s="76">
        <v>0</v>
      </c>
      <c r="AA4" s="76">
        <v>-1</v>
      </c>
      <c r="AB4" s="76">
        <v>1</v>
      </c>
      <c r="AC4" s="76">
        <v>-1</v>
      </c>
      <c r="AD4" s="76">
        <v>-1</v>
      </c>
      <c r="AE4" s="76">
        <v>1</v>
      </c>
      <c r="AF4" s="76">
        <v>0</v>
      </c>
      <c r="AG4" s="76">
        <v>-1</v>
      </c>
      <c r="AH4" s="76">
        <v>-1</v>
      </c>
      <c r="AI4" s="76">
        <v>-1</v>
      </c>
      <c r="AJ4" s="100" t="s">
        <v>194</v>
      </c>
      <c r="AK4" s="100">
        <v>8216</v>
      </c>
    </row>
    <row r="5" spans="1:37" ht="18.75" customHeight="1" x14ac:dyDescent="0.2">
      <c r="A5" s="48">
        <v>7</v>
      </c>
      <c r="B5" s="110" t="s">
        <v>333</v>
      </c>
      <c r="C5" s="49" t="s">
        <v>128</v>
      </c>
      <c r="D5" s="49" t="s">
        <v>64</v>
      </c>
      <c r="E5" s="13">
        <v>28.554402187682946</v>
      </c>
      <c r="F5" s="5">
        <v>26.539106234236726</v>
      </c>
      <c r="G5" s="5">
        <v>29.801031610675128</v>
      </c>
      <c r="H5" s="5">
        <v>35.756766305260776</v>
      </c>
      <c r="I5" s="5">
        <v>36.316522607953985</v>
      </c>
      <c r="J5" s="5">
        <v>55.507921714818252</v>
      </c>
      <c r="K5" s="5">
        <v>16.802168021680288</v>
      </c>
      <c r="L5" s="5">
        <v>36.332337793217803</v>
      </c>
      <c r="M5" s="5">
        <v>27.482040111774957</v>
      </c>
      <c r="N5" s="5">
        <v>22.846546872745481</v>
      </c>
      <c r="O5" s="5">
        <v>27.416451409128062</v>
      </c>
      <c r="P5" s="5">
        <v>42.76436139603976</v>
      </c>
      <c r="Q5" s="5">
        <v>33.333333333333279</v>
      </c>
      <c r="R5" s="5">
        <v>24.204575879358149</v>
      </c>
      <c r="S5" s="76">
        <v>39.798845353321433</v>
      </c>
      <c r="T5" s="76">
        <v>23.176777461264617</v>
      </c>
      <c r="U5" s="76">
        <v>0</v>
      </c>
      <c r="V5" s="76">
        <v>0</v>
      </c>
      <c r="W5" s="76">
        <v>1</v>
      </c>
      <c r="X5" s="76">
        <v>1</v>
      </c>
      <c r="Y5" s="76">
        <v>1</v>
      </c>
      <c r="Z5" s="76">
        <v>-1</v>
      </c>
      <c r="AA5" s="76">
        <v>1</v>
      </c>
      <c r="AB5" s="76">
        <v>0</v>
      </c>
      <c r="AC5" s="76">
        <v>-1</v>
      </c>
      <c r="AD5" s="76">
        <v>0</v>
      </c>
      <c r="AE5" s="76">
        <v>1</v>
      </c>
      <c r="AF5" s="76">
        <v>0</v>
      </c>
      <c r="AG5" s="76">
        <v>0</v>
      </c>
      <c r="AH5" s="76">
        <v>1</v>
      </c>
      <c r="AI5" s="76">
        <v>0</v>
      </c>
      <c r="AJ5" s="100" t="s">
        <v>196</v>
      </c>
      <c r="AK5" s="100">
        <v>7806</v>
      </c>
    </row>
    <row r="6" spans="1:37" ht="18.75" customHeight="1" x14ac:dyDescent="0.2">
      <c r="A6" s="48">
        <v>8</v>
      </c>
      <c r="B6" s="110" t="s">
        <v>342</v>
      </c>
      <c r="C6" s="49" t="s">
        <v>129</v>
      </c>
      <c r="D6" s="49" t="s">
        <v>130</v>
      </c>
      <c r="E6" s="13">
        <v>46.501421830767306</v>
      </c>
      <c r="F6" s="5">
        <v>47.695074121404048</v>
      </c>
      <c r="G6" s="5">
        <v>57.548896034691111</v>
      </c>
      <c r="H6" s="5">
        <v>51.738612131569873</v>
      </c>
      <c r="I6" s="5">
        <v>50.901935411834209</v>
      </c>
      <c r="J6" s="5">
        <v>48.53416684630308</v>
      </c>
      <c r="K6" s="5">
        <v>31.80873180873192</v>
      </c>
      <c r="L6" s="5">
        <v>41.91224881181094</v>
      </c>
      <c r="M6" s="5">
        <v>42.533996851041593</v>
      </c>
      <c r="N6" s="5">
        <v>38.844638063965085</v>
      </c>
      <c r="O6" s="5">
        <v>36.942229808746653</v>
      </c>
      <c r="P6" s="5">
        <v>55.550352249975091</v>
      </c>
      <c r="Q6" s="5">
        <v>55.1020408163266</v>
      </c>
      <c r="R6" s="5">
        <v>27.950547816501558</v>
      </c>
      <c r="S6" s="76">
        <v>57.066669081210144</v>
      </c>
      <c r="T6" s="76">
        <v>35.975938323000925</v>
      </c>
      <c r="U6" s="76">
        <v>0</v>
      </c>
      <c r="V6" s="76">
        <v>1</v>
      </c>
      <c r="W6" s="76">
        <v>1</v>
      </c>
      <c r="X6" s="76">
        <v>1</v>
      </c>
      <c r="Y6" s="76">
        <v>0</v>
      </c>
      <c r="Z6" s="76">
        <v>-1</v>
      </c>
      <c r="AA6" s="76">
        <v>0</v>
      </c>
      <c r="AB6" s="76">
        <v>0</v>
      </c>
      <c r="AC6" s="76">
        <v>-1</v>
      </c>
      <c r="AD6" s="76">
        <v>-1</v>
      </c>
      <c r="AE6" s="76">
        <v>1</v>
      </c>
      <c r="AF6" s="76">
        <v>1</v>
      </c>
      <c r="AG6" s="76">
        <v>-1</v>
      </c>
      <c r="AH6" s="76">
        <v>1</v>
      </c>
      <c r="AI6" s="76">
        <v>-1</v>
      </c>
      <c r="AJ6" s="100" t="s">
        <v>75</v>
      </c>
      <c r="AK6" s="100">
        <v>11205</v>
      </c>
    </row>
    <row r="7" spans="1:37" ht="18.75" customHeight="1" x14ac:dyDescent="0.2">
      <c r="A7" s="48">
        <v>9</v>
      </c>
      <c r="B7" s="110" t="s">
        <v>342</v>
      </c>
      <c r="C7" s="49" t="s">
        <v>131</v>
      </c>
      <c r="D7" s="49" t="s">
        <v>130</v>
      </c>
      <c r="E7" s="13">
        <v>56.430829330774422</v>
      </c>
      <c r="F7" s="5">
        <v>61.030539727452812</v>
      </c>
      <c r="G7" s="5">
        <v>58.480248216705746</v>
      </c>
      <c r="H7" s="5">
        <v>61.838858448955214</v>
      </c>
      <c r="I7" s="5">
        <v>61.027907736286402</v>
      </c>
      <c r="J7" s="5">
        <v>71.130317656302608</v>
      </c>
      <c r="K7" s="5">
        <v>43.825665859564211</v>
      </c>
      <c r="L7" s="5">
        <v>63.660632394158412</v>
      </c>
      <c r="M7" s="5">
        <v>56.73312305659676</v>
      </c>
      <c r="N7" s="5">
        <v>49.785075621212982</v>
      </c>
      <c r="O7" s="5">
        <v>51.313692997848747</v>
      </c>
      <c r="P7" s="5">
        <v>67.483015163193187</v>
      </c>
      <c r="Q7" s="5">
        <v>64.548494983277692</v>
      </c>
      <c r="R7" s="5">
        <v>40.414355889331247</v>
      </c>
      <c r="S7" s="76">
        <v>62.242294646303975</v>
      </c>
      <c r="T7" s="76">
        <v>49.813964478826058</v>
      </c>
      <c r="U7" s="76">
        <v>0</v>
      </c>
      <c r="V7" s="76">
        <v>0</v>
      </c>
      <c r="W7" s="76">
        <v>1</v>
      </c>
      <c r="X7" s="76">
        <v>1</v>
      </c>
      <c r="Y7" s="76">
        <v>1</v>
      </c>
      <c r="Z7" s="76">
        <v>-1</v>
      </c>
      <c r="AA7" s="76">
        <v>1</v>
      </c>
      <c r="AB7" s="76">
        <v>0</v>
      </c>
      <c r="AC7" s="76">
        <v>-1</v>
      </c>
      <c r="AD7" s="76">
        <v>-1</v>
      </c>
      <c r="AE7" s="76">
        <v>1</v>
      </c>
      <c r="AF7" s="76">
        <v>1</v>
      </c>
      <c r="AG7" s="76">
        <v>-1</v>
      </c>
      <c r="AH7" s="76">
        <v>1</v>
      </c>
      <c r="AI7" s="76">
        <v>-1</v>
      </c>
      <c r="AJ7" s="100" t="s">
        <v>197</v>
      </c>
      <c r="AK7" s="100">
        <v>10134</v>
      </c>
    </row>
    <row r="8" spans="1:37" ht="18.75" customHeight="1" x14ac:dyDescent="0.2">
      <c r="A8" s="48">
        <v>15</v>
      </c>
      <c r="B8" s="110" t="s">
        <v>332</v>
      </c>
      <c r="C8" s="49" t="s">
        <v>136</v>
      </c>
      <c r="D8" s="49" t="s">
        <v>65</v>
      </c>
      <c r="E8" s="13">
        <v>74.254936043342852</v>
      </c>
      <c r="F8" s="5">
        <v>75.190254462230428</v>
      </c>
      <c r="G8" s="5">
        <v>78.243399080329127</v>
      </c>
      <c r="H8" s="5">
        <v>76.485758294722132</v>
      </c>
      <c r="I8" s="5">
        <v>76.680264606806475</v>
      </c>
      <c r="J8" s="5">
        <v>76.331295163979973</v>
      </c>
      <c r="K8" s="5">
        <v>65.740740740740577</v>
      </c>
      <c r="L8" s="5">
        <v>78.300670902474351</v>
      </c>
      <c r="M8" s="5">
        <v>68.496622489322164</v>
      </c>
      <c r="N8" s="5">
        <v>73.464326144594494</v>
      </c>
      <c r="O8" s="5">
        <v>71.30246967795064</v>
      </c>
      <c r="P8" s="5">
        <v>80.889333196406767</v>
      </c>
      <c r="Q8" s="5">
        <v>79.672131147541094</v>
      </c>
      <c r="R8" s="5">
        <v>69.876457910397576</v>
      </c>
      <c r="S8" s="76">
        <v>76.840267858634817</v>
      </c>
      <c r="T8" s="76">
        <v>70.2568462025949</v>
      </c>
      <c r="U8" s="76">
        <v>0</v>
      </c>
      <c r="V8" s="76">
        <v>1</v>
      </c>
      <c r="W8" s="76">
        <v>0</v>
      </c>
      <c r="X8" s="76">
        <v>0</v>
      </c>
      <c r="Y8" s="76">
        <v>0</v>
      </c>
      <c r="Z8" s="76">
        <v>-1</v>
      </c>
      <c r="AA8" s="76">
        <v>0</v>
      </c>
      <c r="AB8" s="76">
        <v>-1</v>
      </c>
      <c r="AC8" s="76">
        <v>0</v>
      </c>
      <c r="AD8" s="76">
        <v>0</v>
      </c>
      <c r="AE8" s="76">
        <v>1</v>
      </c>
      <c r="AF8" s="76">
        <v>0</v>
      </c>
      <c r="AG8" s="76">
        <v>0</v>
      </c>
      <c r="AH8" s="76">
        <v>0</v>
      </c>
      <c r="AI8" s="76">
        <v>0</v>
      </c>
      <c r="AJ8" s="100" t="s">
        <v>198</v>
      </c>
      <c r="AK8" s="100">
        <v>10611</v>
      </c>
    </row>
    <row r="9" spans="1:37" ht="18.75" customHeight="1" x14ac:dyDescent="0.2">
      <c r="A9" s="48">
        <v>16</v>
      </c>
      <c r="B9" s="110" t="s">
        <v>337</v>
      </c>
      <c r="C9" s="49" t="s">
        <v>137</v>
      </c>
      <c r="D9" s="49" t="s">
        <v>63</v>
      </c>
      <c r="E9" s="13">
        <v>69.079207351996487</v>
      </c>
      <c r="F9" s="5">
        <v>72.741788650037051</v>
      </c>
      <c r="G9" s="5">
        <v>68.211579291417081</v>
      </c>
      <c r="H9" s="5">
        <v>73.051876887928955</v>
      </c>
      <c r="I9" s="5">
        <v>73.285280125315751</v>
      </c>
      <c r="J9" s="5">
        <v>79.886389983769988</v>
      </c>
      <c r="K9" s="5">
        <v>62.972292191435677</v>
      </c>
      <c r="L9" s="5">
        <v>73.848582865967444</v>
      </c>
      <c r="M9" s="5">
        <v>65.554202158259031</v>
      </c>
      <c r="N9" s="5">
        <v>63.672153315060207</v>
      </c>
      <c r="O9" s="5">
        <v>71.114145612202663</v>
      </c>
      <c r="P9" s="5">
        <v>77.771566314583112</v>
      </c>
      <c r="Q9" s="5">
        <v>60.687022900763409</v>
      </c>
      <c r="R9" s="5">
        <v>71.011652898962168</v>
      </c>
      <c r="S9" s="76">
        <v>74.410446642273101</v>
      </c>
      <c r="T9" s="76">
        <v>70.111714143943544</v>
      </c>
      <c r="U9" s="76">
        <v>0</v>
      </c>
      <c r="V9" s="76">
        <v>0</v>
      </c>
      <c r="W9" s="76">
        <v>0</v>
      </c>
      <c r="X9" s="76">
        <v>1</v>
      </c>
      <c r="Y9" s="76">
        <v>0</v>
      </c>
      <c r="Z9" s="76">
        <v>-1</v>
      </c>
      <c r="AA9" s="76">
        <v>0</v>
      </c>
      <c r="AB9" s="76">
        <v>0</v>
      </c>
      <c r="AC9" s="76">
        <v>-1</v>
      </c>
      <c r="AD9" s="76">
        <v>0</v>
      </c>
      <c r="AE9" s="76">
        <v>1</v>
      </c>
      <c r="AF9" s="76">
        <v>-1</v>
      </c>
      <c r="AG9" s="76">
        <v>0</v>
      </c>
      <c r="AH9" s="76">
        <v>1</v>
      </c>
      <c r="AI9" s="76">
        <v>0</v>
      </c>
      <c r="AJ9" s="100" t="s">
        <v>199</v>
      </c>
      <c r="AK9" s="100">
        <v>9841</v>
      </c>
    </row>
    <row r="10" spans="1:37" ht="18.75" customHeight="1" x14ac:dyDescent="0.2">
      <c r="A10" s="48">
        <v>27</v>
      </c>
      <c r="B10" s="110" t="s">
        <v>343</v>
      </c>
      <c r="C10" s="49" t="s">
        <v>170</v>
      </c>
      <c r="D10" s="49" t="s">
        <v>64</v>
      </c>
      <c r="E10" s="13">
        <v>33.754989056018225</v>
      </c>
      <c r="F10" s="5">
        <v>43.067139814139104</v>
      </c>
      <c r="G10" s="5">
        <v>34.029221021560858</v>
      </c>
      <c r="H10" s="5">
        <v>38.38987945678533</v>
      </c>
      <c r="I10" s="5">
        <v>40.23524495742322</v>
      </c>
      <c r="J10" s="5">
        <v>33.19844882819087</v>
      </c>
      <c r="K10" s="5">
        <v>26.174496644295388</v>
      </c>
      <c r="L10" s="5">
        <v>38.987444621072576</v>
      </c>
      <c r="M10" s="5">
        <v>35.007001224643538</v>
      </c>
      <c r="N10" s="5">
        <v>30.675335188774355</v>
      </c>
      <c r="O10" s="5">
        <v>38.585619760631879</v>
      </c>
      <c r="P10" s="5">
        <v>44.042848377028001</v>
      </c>
      <c r="Q10" s="5">
        <v>22.439024390243858</v>
      </c>
      <c r="R10" s="5">
        <v>32.258617501655046</v>
      </c>
      <c r="S10" s="76">
        <v>38.345589705786843</v>
      </c>
      <c r="T10" s="76">
        <v>28.20067202776757</v>
      </c>
      <c r="U10" s="76">
        <v>1</v>
      </c>
      <c r="V10" s="76">
        <v>0</v>
      </c>
      <c r="W10" s="76">
        <v>0</v>
      </c>
      <c r="X10" s="76">
        <v>1</v>
      </c>
      <c r="Y10" s="76">
        <v>0</v>
      </c>
      <c r="Z10" s="76">
        <v>-1</v>
      </c>
      <c r="AA10" s="76">
        <v>0</v>
      </c>
      <c r="AB10" s="76">
        <v>0</v>
      </c>
      <c r="AC10" s="76">
        <v>0</v>
      </c>
      <c r="AD10" s="76">
        <v>0</v>
      </c>
      <c r="AE10" s="76">
        <v>1</v>
      </c>
      <c r="AF10" s="76">
        <v>-1</v>
      </c>
      <c r="AG10" s="76">
        <v>0</v>
      </c>
      <c r="AH10" s="76">
        <v>0</v>
      </c>
      <c r="AI10" s="76">
        <v>0</v>
      </c>
      <c r="AJ10" s="100" t="s">
        <v>204</v>
      </c>
      <c r="AK10" s="100">
        <v>7089</v>
      </c>
    </row>
    <row r="11" spans="1:37" ht="18.75" customHeight="1" x14ac:dyDescent="0.2">
      <c r="A11" s="48">
        <v>46</v>
      </c>
      <c r="B11" s="110" t="s">
        <v>335</v>
      </c>
      <c r="C11" s="49" t="s">
        <v>157</v>
      </c>
      <c r="D11" s="49" t="s">
        <v>68</v>
      </c>
      <c r="E11" s="13">
        <v>65.087936600739866</v>
      </c>
      <c r="F11" s="5">
        <v>64.912263506323271</v>
      </c>
      <c r="G11" s="5">
        <v>65.014827541066168</v>
      </c>
      <c r="H11" s="5">
        <v>65.833800614225694</v>
      </c>
      <c r="I11" s="5">
        <v>65.590641892889877</v>
      </c>
      <c r="J11" s="5"/>
      <c r="K11" s="5">
        <v>56.818181818181813</v>
      </c>
      <c r="L11" s="5">
        <v>63.088760773802242</v>
      </c>
      <c r="M11" s="5">
        <v>54.223509548097141</v>
      </c>
      <c r="N11" s="5">
        <v>59.589293492050622</v>
      </c>
      <c r="O11" s="5">
        <v>62.236549853579007</v>
      </c>
      <c r="P11" s="5">
        <v>85.165289640559678</v>
      </c>
      <c r="Q11" s="5">
        <v>62.5</v>
      </c>
      <c r="R11" s="5">
        <v>69.933058096944819</v>
      </c>
      <c r="S11" s="76">
        <v>65.915275482260526</v>
      </c>
      <c r="T11" s="76">
        <v>72.945271220522983</v>
      </c>
      <c r="U11" s="76">
        <v>0</v>
      </c>
      <c r="V11" s="76">
        <v>0</v>
      </c>
      <c r="W11" s="76">
        <v>0</v>
      </c>
      <c r="X11" s="76">
        <v>0</v>
      </c>
      <c r="Y11" s="76"/>
      <c r="Z11" s="76">
        <v>0</v>
      </c>
      <c r="AA11" s="76">
        <v>0</v>
      </c>
      <c r="AB11" s="76">
        <v>0</v>
      </c>
      <c r="AC11" s="76">
        <v>0</v>
      </c>
      <c r="AD11" s="76">
        <v>0</v>
      </c>
      <c r="AE11" s="76">
        <v>1</v>
      </c>
      <c r="AF11" s="76">
        <v>0</v>
      </c>
      <c r="AG11" s="76">
        <v>0</v>
      </c>
      <c r="AH11" s="76">
        <v>0</v>
      </c>
      <c r="AI11" s="76">
        <v>0</v>
      </c>
      <c r="AJ11" s="100" t="s">
        <v>213</v>
      </c>
      <c r="AK11" s="100">
        <v>1422</v>
      </c>
    </row>
    <row r="12" spans="1:37" ht="18.75" customHeight="1" x14ac:dyDescent="0.2">
      <c r="A12" s="48">
        <v>5</v>
      </c>
      <c r="B12" s="110" t="s">
        <v>340</v>
      </c>
      <c r="C12" s="49" t="s">
        <v>125</v>
      </c>
      <c r="D12" s="49" t="s">
        <v>67</v>
      </c>
      <c r="E12" s="13">
        <v>93.640605442977318</v>
      </c>
      <c r="F12" s="5">
        <v>96.829956400256521</v>
      </c>
      <c r="G12" s="5">
        <v>96.553483211221902</v>
      </c>
      <c r="H12" s="5">
        <v>96.691380362240267</v>
      </c>
      <c r="I12" s="5">
        <v>96.1444532470626</v>
      </c>
      <c r="J12" s="5">
        <v>100</v>
      </c>
      <c r="K12" s="5">
        <v>94.421487603305792</v>
      </c>
      <c r="L12" s="5">
        <v>95.702519886666948</v>
      </c>
      <c r="M12" s="5">
        <v>93.298768345428741</v>
      </c>
      <c r="N12" s="5">
        <v>89.128559473446742</v>
      </c>
      <c r="O12" s="5">
        <v>93.840165514341791</v>
      </c>
      <c r="P12" s="5">
        <v>95.159528564400802</v>
      </c>
      <c r="Q12" s="5">
        <v>93.604651162790745</v>
      </c>
      <c r="R12" s="5">
        <v>89.846012103930065</v>
      </c>
      <c r="S12" s="76">
        <v>97.503954225755379</v>
      </c>
      <c r="T12" s="76">
        <v>89.932502685732345</v>
      </c>
      <c r="U12" s="76">
        <v>1</v>
      </c>
      <c r="V12" s="76">
        <v>1</v>
      </c>
      <c r="W12" s="76">
        <v>1</v>
      </c>
      <c r="X12" s="76">
        <v>1</v>
      </c>
      <c r="Y12" s="76">
        <v>1</v>
      </c>
      <c r="Z12" s="76">
        <v>0</v>
      </c>
      <c r="AA12" s="76">
        <v>0</v>
      </c>
      <c r="AB12" s="76">
        <v>0</v>
      </c>
      <c r="AC12" s="76">
        <v>-1</v>
      </c>
      <c r="AD12" s="76">
        <v>0</v>
      </c>
      <c r="AE12" s="76">
        <v>0</v>
      </c>
      <c r="AF12" s="76">
        <v>0</v>
      </c>
      <c r="AG12" s="76">
        <v>-1</v>
      </c>
      <c r="AH12" s="76">
        <v>1</v>
      </c>
      <c r="AI12" s="76">
        <v>-1</v>
      </c>
      <c r="AJ12" s="100" t="s">
        <v>75</v>
      </c>
      <c r="AK12" s="100">
        <v>11210</v>
      </c>
    </row>
    <row r="13" spans="1:37" ht="18.75" customHeight="1" x14ac:dyDescent="0.2">
      <c r="A13" s="48">
        <v>6</v>
      </c>
      <c r="B13" s="110" t="s">
        <v>336</v>
      </c>
      <c r="C13" s="49" t="s">
        <v>126</v>
      </c>
      <c r="D13" s="49" t="s">
        <v>127</v>
      </c>
      <c r="E13" s="13">
        <v>79.514751857303366</v>
      </c>
      <c r="F13" s="5">
        <v>83.359068174126634</v>
      </c>
      <c r="G13" s="5">
        <v>82.708939088656223</v>
      </c>
      <c r="H13" s="5">
        <v>88.557442875827292</v>
      </c>
      <c r="I13" s="5">
        <v>88.456449825642963</v>
      </c>
      <c r="J13" s="5">
        <v>89.360230547550429</v>
      </c>
      <c r="K13" s="5">
        <v>68.222222222222115</v>
      </c>
      <c r="L13" s="5">
        <v>83.824003602839582</v>
      </c>
      <c r="M13" s="5">
        <v>81.122714502234246</v>
      </c>
      <c r="N13" s="5">
        <v>75.972603372083967</v>
      </c>
      <c r="O13" s="5">
        <v>82.262856044293926</v>
      </c>
      <c r="P13" s="5">
        <v>81.762627041672403</v>
      </c>
      <c r="Q13" s="5">
        <v>85.185185185185262</v>
      </c>
      <c r="R13" s="5">
        <v>71.385437787347428</v>
      </c>
      <c r="S13" s="76">
        <v>86.520317643718315</v>
      </c>
      <c r="T13" s="76">
        <v>67.15788006360691</v>
      </c>
      <c r="U13" s="76">
        <v>0</v>
      </c>
      <c r="V13" s="76">
        <v>0</v>
      </c>
      <c r="W13" s="76">
        <v>1</v>
      </c>
      <c r="X13" s="76">
        <v>1</v>
      </c>
      <c r="Y13" s="76">
        <v>0</v>
      </c>
      <c r="Z13" s="76">
        <v>-1</v>
      </c>
      <c r="AA13" s="76">
        <v>0</v>
      </c>
      <c r="AB13" s="76">
        <v>0</v>
      </c>
      <c r="AC13" s="76">
        <v>0</v>
      </c>
      <c r="AD13" s="76">
        <v>0</v>
      </c>
      <c r="AE13" s="76">
        <v>0</v>
      </c>
      <c r="AF13" s="76">
        <v>1</v>
      </c>
      <c r="AG13" s="76">
        <v>-1</v>
      </c>
      <c r="AH13" s="76">
        <v>1</v>
      </c>
      <c r="AI13" s="76">
        <v>-1</v>
      </c>
      <c r="AJ13" s="100" t="s">
        <v>195</v>
      </c>
      <c r="AK13" s="100">
        <v>10562</v>
      </c>
    </row>
    <row r="14" spans="1:37" ht="18.75" customHeight="1" x14ac:dyDescent="0.2">
      <c r="A14" s="48">
        <v>10</v>
      </c>
      <c r="B14" s="110" t="s">
        <v>342</v>
      </c>
      <c r="C14" s="49" t="s">
        <v>132</v>
      </c>
      <c r="D14" s="49" t="s">
        <v>71</v>
      </c>
      <c r="E14" s="13">
        <v>86.568591798141583</v>
      </c>
      <c r="F14" s="5">
        <v>90.275630854740015</v>
      </c>
      <c r="G14" s="5">
        <v>92.816730255458836</v>
      </c>
      <c r="H14" s="5">
        <v>91.204006742432114</v>
      </c>
      <c r="I14" s="5">
        <v>91.511769221739044</v>
      </c>
      <c r="J14" s="5">
        <v>84.667190481535513</v>
      </c>
      <c r="K14" s="5">
        <v>79.61165048543684</v>
      </c>
      <c r="L14" s="5">
        <v>91.286750884627438</v>
      </c>
      <c r="M14" s="5">
        <v>87.581707391018554</v>
      </c>
      <c r="N14" s="5">
        <v>79.978218902685057</v>
      </c>
      <c r="O14" s="5">
        <v>82.961462306781527</v>
      </c>
      <c r="P14" s="5">
        <v>89.802235129126316</v>
      </c>
      <c r="Q14" s="5">
        <v>88.851351351351411</v>
      </c>
      <c r="R14" s="5">
        <v>73.487861927016056</v>
      </c>
      <c r="S14" s="76">
        <v>89.128481798047616</v>
      </c>
      <c r="T14" s="76">
        <v>82.218745693854174</v>
      </c>
      <c r="U14" s="76">
        <v>1</v>
      </c>
      <c r="V14" s="76">
        <v>1</v>
      </c>
      <c r="W14" s="76">
        <v>1</v>
      </c>
      <c r="X14" s="76">
        <v>1</v>
      </c>
      <c r="Y14" s="76">
        <v>0</v>
      </c>
      <c r="Z14" s="76">
        <v>-1</v>
      </c>
      <c r="AA14" s="76">
        <v>1</v>
      </c>
      <c r="AB14" s="76">
        <v>0</v>
      </c>
      <c r="AC14" s="76">
        <v>-1</v>
      </c>
      <c r="AD14" s="76">
        <v>-1</v>
      </c>
      <c r="AE14" s="76">
        <v>0</v>
      </c>
      <c r="AF14" s="76">
        <v>0</v>
      </c>
      <c r="AG14" s="76">
        <v>-1</v>
      </c>
      <c r="AH14" s="76">
        <v>0</v>
      </c>
      <c r="AI14" s="76">
        <v>0</v>
      </c>
      <c r="AJ14" s="100" t="s">
        <v>197</v>
      </c>
      <c r="AK14" s="100">
        <v>10070</v>
      </c>
    </row>
    <row r="15" spans="1:37" ht="18.75" customHeight="1" x14ac:dyDescent="0.2">
      <c r="A15" s="48">
        <v>12</v>
      </c>
      <c r="B15" s="110" t="s">
        <v>336</v>
      </c>
      <c r="C15" s="49" t="s">
        <v>133</v>
      </c>
      <c r="D15" s="49" t="s">
        <v>67</v>
      </c>
      <c r="E15" s="13">
        <v>87.590517045606703</v>
      </c>
      <c r="F15" s="5">
        <v>89.550114667023195</v>
      </c>
      <c r="G15" s="5">
        <v>89.968320029555173</v>
      </c>
      <c r="H15" s="5">
        <v>87.851947133557388</v>
      </c>
      <c r="I15" s="5">
        <v>87.362378521972303</v>
      </c>
      <c r="J15" s="5">
        <v>88.574549426542859</v>
      </c>
      <c r="K15" s="5">
        <v>85.355648535564868</v>
      </c>
      <c r="L15" s="5">
        <v>84.202020979041379</v>
      </c>
      <c r="M15" s="5">
        <v>83.449260614445009</v>
      </c>
      <c r="N15" s="5">
        <v>88.555921104526263</v>
      </c>
      <c r="O15" s="5">
        <v>86.612660078983822</v>
      </c>
      <c r="P15" s="5">
        <v>87.503285384213356</v>
      </c>
      <c r="Q15" s="5">
        <v>85.923753665689233</v>
      </c>
      <c r="R15" s="5">
        <v>86.110046127925116</v>
      </c>
      <c r="S15" s="76">
        <v>87.106267095611429</v>
      </c>
      <c r="T15" s="76">
        <v>87.033689870983082</v>
      </c>
      <c r="U15" s="76">
        <v>0</v>
      </c>
      <c r="V15" s="76">
        <v>0</v>
      </c>
      <c r="W15" s="76">
        <v>0</v>
      </c>
      <c r="X15" s="76">
        <v>0</v>
      </c>
      <c r="Y15" s="76">
        <v>0</v>
      </c>
      <c r="Z15" s="76">
        <v>0</v>
      </c>
      <c r="AA15" s="76">
        <v>0</v>
      </c>
      <c r="AB15" s="76">
        <v>-1</v>
      </c>
      <c r="AC15" s="76">
        <v>0</v>
      </c>
      <c r="AD15" s="76">
        <v>0</v>
      </c>
      <c r="AE15" s="76">
        <v>0</v>
      </c>
      <c r="AF15" s="76">
        <v>0</v>
      </c>
      <c r="AG15" s="76">
        <v>0</v>
      </c>
      <c r="AH15" s="76">
        <v>0</v>
      </c>
      <c r="AI15" s="76">
        <v>0</v>
      </c>
      <c r="AJ15" s="100" t="s">
        <v>75</v>
      </c>
      <c r="AK15" s="100">
        <v>11151</v>
      </c>
    </row>
    <row r="16" spans="1:37" ht="18.75" customHeight="1" x14ac:dyDescent="0.2">
      <c r="A16" s="48">
        <v>13</v>
      </c>
      <c r="B16" s="110" t="s">
        <v>333</v>
      </c>
      <c r="C16" s="49" t="s">
        <v>134</v>
      </c>
      <c r="D16" s="49" t="s">
        <v>63</v>
      </c>
      <c r="E16" s="13">
        <v>90.077826974656162</v>
      </c>
      <c r="F16" s="5">
        <v>89.327565421090796</v>
      </c>
      <c r="G16" s="5">
        <v>91.792009066111575</v>
      </c>
      <c r="H16" s="5">
        <v>91.584076035554702</v>
      </c>
      <c r="I16" s="5">
        <v>88.32832294393576</v>
      </c>
      <c r="J16" s="5">
        <v>86.592551417454132</v>
      </c>
      <c r="K16" s="5">
        <v>87.631027253668776</v>
      </c>
      <c r="L16" s="5">
        <v>85.680783307633746</v>
      </c>
      <c r="M16" s="5">
        <v>88.640653582104918</v>
      </c>
      <c r="N16" s="5">
        <v>89.200167712300228</v>
      </c>
      <c r="O16" s="5">
        <v>89.905936596790909</v>
      </c>
      <c r="P16" s="5">
        <v>89.608310652165557</v>
      </c>
      <c r="Q16" s="5">
        <v>90.560471976401232</v>
      </c>
      <c r="R16" s="5">
        <v>87.921771316490791</v>
      </c>
      <c r="S16" s="76">
        <v>89.077145737859695</v>
      </c>
      <c r="T16" s="76">
        <v>91.412478992625324</v>
      </c>
      <c r="U16" s="76">
        <v>0</v>
      </c>
      <c r="V16" s="76">
        <v>0</v>
      </c>
      <c r="W16" s="76">
        <v>0</v>
      </c>
      <c r="X16" s="76">
        <v>0</v>
      </c>
      <c r="Y16" s="76">
        <v>0</v>
      </c>
      <c r="Z16" s="76">
        <v>0</v>
      </c>
      <c r="AA16" s="76">
        <v>-1</v>
      </c>
      <c r="AB16" s="76">
        <v>0</v>
      </c>
      <c r="AC16" s="76">
        <v>0</v>
      </c>
      <c r="AD16" s="76">
        <v>0</v>
      </c>
      <c r="AE16" s="76">
        <v>0</v>
      </c>
      <c r="AF16" s="76">
        <v>0</v>
      </c>
      <c r="AG16" s="76">
        <v>0</v>
      </c>
      <c r="AH16" s="76">
        <v>0</v>
      </c>
      <c r="AI16" s="76">
        <v>0</v>
      </c>
      <c r="AJ16" s="100" t="s">
        <v>75</v>
      </c>
      <c r="AK16" s="100">
        <v>11118</v>
      </c>
    </row>
    <row r="17" spans="1:37" ht="18.75" customHeight="1" x14ac:dyDescent="0.2">
      <c r="A17" s="48">
        <v>14</v>
      </c>
      <c r="B17" s="110" t="s">
        <v>332</v>
      </c>
      <c r="C17" s="49" t="s">
        <v>135</v>
      </c>
      <c r="D17" s="49" t="s">
        <v>67</v>
      </c>
      <c r="E17" s="13">
        <v>80.113764280550399</v>
      </c>
      <c r="F17" s="5">
        <v>77.279472572962533</v>
      </c>
      <c r="G17" s="5">
        <v>82.625221987359723</v>
      </c>
      <c r="H17" s="5">
        <v>78.838535168593822</v>
      </c>
      <c r="I17" s="5">
        <v>80.998622710937127</v>
      </c>
      <c r="J17" s="5">
        <v>77.957400327689783</v>
      </c>
      <c r="K17" s="5">
        <v>76.61795407098117</v>
      </c>
      <c r="L17" s="5">
        <v>75.622848863312853</v>
      </c>
      <c r="M17" s="5">
        <v>75.181126434187391</v>
      </c>
      <c r="N17" s="5">
        <v>81.19241910905933</v>
      </c>
      <c r="O17" s="5">
        <v>82.202231218802027</v>
      </c>
      <c r="P17" s="5">
        <v>79.928124403812674</v>
      </c>
      <c r="Q17" s="5">
        <v>82.789317507418502</v>
      </c>
      <c r="R17" s="5">
        <v>83.193883748902266</v>
      </c>
      <c r="S17" s="76">
        <v>77.864338085120323</v>
      </c>
      <c r="T17" s="76">
        <v>76.528849933346564</v>
      </c>
      <c r="U17" s="76">
        <v>0</v>
      </c>
      <c r="V17" s="76">
        <v>0</v>
      </c>
      <c r="W17" s="76">
        <v>0</v>
      </c>
      <c r="X17" s="76">
        <v>0</v>
      </c>
      <c r="Y17" s="76">
        <v>0</v>
      </c>
      <c r="Z17" s="76">
        <v>0</v>
      </c>
      <c r="AA17" s="76">
        <v>-1</v>
      </c>
      <c r="AB17" s="76">
        <v>-1</v>
      </c>
      <c r="AC17" s="76">
        <v>0</v>
      </c>
      <c r="AD17" s="76">
        <v>0</v>
      </c>
      <c r="AE17" s="76">
        <v>0</v>
      </c>
      <c r="AF17" s="76">
        <v>0</v>
      </c>
      <c r="AG17" s="76">
        <v>0</v>
      </c>
      <c r="AH17" s="76">
        <v>0</v>
      </c>
      <c r="AI17" s="76">
        <v>0</v>
      </c>
      <c r="AJ17" s="100" t="s">
        <v>75</v>
      </c>
      <c r="AK17" s="100">
        <v>11141</v>
      </c>
    </row>
    <row r="18" spans="1:37" ht="18.75" customHeight="1" x14ac:dyDescent="0.2">
      <c r="A18" s="48">
        <v>18</v>
      </c>
      <c r="B18" s="110" t="s">
        <v>334</v>
      </c>
      <c r="C18" s="49" t="s">
        <v>138</v>
      </c>
      <c r="D18" s="49" t="s">
        <v>68</v>
      </c>
      <c r="E18" s="13">
        <v>66.512660540298199</v>
      </c>
      <c r="F18" s="5">
        <v>69.30237392579393</v>
      </c>
      <c r="G18" s="5">
        <v>69.937562025501805</v>
      </c>
      <c r="H18" s="5">
        <v>69.717666484287761</v>
      </c>
      <c r="I18" s="5">
        <v>66.611974610177199</v>
      </c>
      <c r="J18" s="5"/>
      <c r="K18" s="5">
        <v>55.405405405405418</v>
      </c>
      <c r="L18" s="5">
        <v>56.377752277205595</v>
      </c>
      <c r="M18" s="5">
        <v>54.206534883044469</v>
      </c>
      <c r="N18" s="5">
        <v>67.710463939646772</v>
      </c>
      <c r="O18" s="5">
        <v>67.62432978172393</v>
      </c>
      <c r="P18" s="5">
        <v>67.345855400011772</v>
      </c>
      <c r="Q18" s="5">
        <v>62.727272727272712</v>
      </c>
      <c r="R18" s="5">
        <v>57.038156589617117</v>
      </c>
      <c r="S18" s="76">
        <v>60.279328032784306</v>
      </c>
      <c r="T18" s="76">
        <v>69.80381144013414</v>
      </c>
      <c r="U18" s="76">
        <v>0</v>
      </c>
      <c r="V18" s="76">
        <v>0</v>
      </c>
      <c r="W18" s="76">
        <v>0</v>
      </c>
      <c r="X18" s="76">
        <v>0</v>
      </c>
      <c r="Y18" s="76"/>
      <c r="Z18" s="76">
        <v>-1</v>
      </c>
      <c r="AA18" s="76">
        <v>-1</v>
      </c>
      <c r="AB18" s="76">
        <v>-1</v>
      </c>
      <c r="AC18" s="76">
        <v>0</v>
      </c>
      <c r="AD18" s="76">
        <v>0</v>
      </c>
      <c r="AE18" s="76">
        <v>0</v>
      </c>
      <c r="AF18" s="76">
        <v>0</v>
      </c>
      <c r="AG18" s="76">
        <v>0</v>
      </c>
      <c r="AH18" s="76">
        <v>0</v>
      </c>
      <c r="AI18" s="76">
        <v>0</v>
      </c>
      <c r="AJ18" s="100" t="s">
        <v>200</v>
      </c>
      <c r="AK18" s="100">
        <v>3679</v>
      </c>
    </row>
    <row r="19" spans="1:37" ht="18.75" customHeight="1" x14ac:dyDescent="0.2">
      <c r="A19" s="48">
        <v>19</v>
      </c>
      <c r="B19" s="110" t="s">
        <v>335</v>
      </c>
      <c r="C19" s="49" t="s">
        <v>139</v>
      </c>
      <c r="D19" s="49" t="s">
        <v>67</v>
      </c>
      <c r="E19" s="13">
        <v>87.899070807388753</v>
      </c>
      <c r="F19" s="5">
        <v>87.609261234085139</v>
      </c>
      <c r="G19" s="5">
        <v>89.668296138301145</v>
      </c>
      <c r="H19" s="5">
        <v>89.516121999184861</v>
      </c>
      <c r="I19" s="5">
        <v>88.507817593839206</v>
      </c>
      <c r="J19" s="5">
        <v>85.079191698525378</v>
      </c>
      <c r="K19" s="5">
        <v>83.228511530398322</v>
      </c>
      <c r="L19" s="5">
        <v>88.737310375477833</v>
      </c>
      <c r="M19" s="5">
        <v>87.658495976816326</v>
      </c>
      <c r="N19" s="5">
        <v>86.490646322028482</v>
      </c>
      <c r="O19" s="5">
        <v>86.734030674736132</v>
      </c>
      <c r="P19" s="5">
        <v>87.316505123070726</v>
      </c>
      <c r="Q19" s="5">
        <v>88.495575221239008</v>
      </c>
      <c r="R19" s="5">
        <v>87.625476089901326</v>
      </c>
      <c r="S19" s="76">
        <v>87.535688355031681</v>
      </c>
      <c r="T19" s="76">
        <v>87.414038490860023</v>
      </c>
      <c r="U19" s="76">
        <v>0</v>
      </c>
      <c r="V19" s="76">
        <v>0</v>
      </c>
      <c r="W19" s="76">
        <v>0</v>
      </c>
      <c r="X19" s="76">
        <v>0</v>
      </c>
      <c r="Y19" s="76">
        <v>0</v>
      </c>
      <c r="Z19" s="76">
        <v>-1</v>
      </c>
      <c r="AA19" s="76">
        <v>0</v>
      </c>
      <c r="AB19" s="76">
        <v>0</v>
      </c>
      <c r="AC19" s="76">
        <v>0</v>
      </c>
      <c r="AD19" s="76">
        <v>0</v>
      </c>
      <c r="AE19" s="76">
        <v>0</v>
      </c>
      <c r="AF19" s="76">
        <v>0</v>
      </c>
      <c r="AG19" s="76">
        <v>0</v>
      </c>
      <c r="AH19" s="76">
        <v>0</v>
      </c>
      <c r="AI19" s="76">
        <v>0</v>
      </c>
      <c r="AJ19" s="100" t="s">
        <v>75</v>
      </c>
      <c r="AK19" s="100">
        <v>11121</v>
      </c>
    </row>
    <row r="20" spans="1:37" ht="18.75" customHeight="1" x14ac:dyDescent="0.2">
      <c r="A20" s="48">
        <v>20</v>
      </c>
      <c r="B20" s="110" t="s">
        <v>343</v>
      </c>
      <c r="C20" s="49" t="s">
        <v>140</v>
      </c>
      <c r="D20" s="49" t="s">
        <v>63</v>
      </c>
      <c r="E20" s="13">
        <v>95.070631549787649</v>
      </c>
      <c r="F20" s="5">
        <v>95.203523409780175</v>
      </c>
      <c r="G20" s="5">
        <v>97.255649053318606</v>
      </c>
      <c r="H20" s="5">
        <v>96.263520375739759</v>
      </c>
      <c r="I20" s="5">
        <v>94.853612988856995</v>
      </c>
      <c r="J20" s="5">
        <v>93.413435281267056</v>
      </c>
      <c r="K20" s="5">
        <v>94.514767932489477</v>
      </c>
      <c r="L20" s="5">
        <v>94.621879413103088</v>
      </c>
      <c r="M20" s="5">
        <v>92.919530893874509</v>
      </c>
      <c r="N20" s="5">
        <v>95.111153043519664</v>
      </c>
      <c r="O20" s="5">
        <v>94.115522979155983</v>
      </c>
      <c r="P20" s="5">
        <v>95.947128602934328</v>
      </c>
      <c r="Q20" s="5">
        <v>96.165191740413007</v>
      </c>
      <c r="R20" s="5">
        <v>92.972007058844667</v>
      </c>
      <c r="S20" s="76">
        <v>95.177219641728399</v>
      </c>
      <c r="T20" s="76">
        <v>93.545816449218393</v>
      </c>
      <c r="U20" s="76">
        <v>0</v>
      </c>
      <c r="V20" s="76">
        <v>1</v>
      </c>
      <c r="W20" s="76">
        <v>0</v>
      </c>
      <c r="X20" s="76">
        <v>0</v>
      </c>
      <c r="Y20" s="76">
        <v>0</v>
      </c>
      <c r="Z20" s="76">
        <v>0</v>
      </c>
      <c r="AA20" s="76">
        <v>0</v>
      </c>
      <c r="AB20" s="76">
        <v>0</v>
      </c>
      <c r="AC20" s="76">
        <v>0</v>
      </c>
      <c r="AD20" s="76">
        <v>0</v>
      </c>
      <c r="AE20" s="76">
        <v>0</v>
      </c>
      <c r="AF20" s="76">
        <v>0</v>
      </c>
      <c r="AG20" s="76">
        <v>0</v>
      </c>
      <c r="AH20" s="76">
        <v>0</v>
      </c>
      <c r="AI20" s="76">
        <v>0</v>
      </c>
      <c r="AJ20" s="100" t="s">
        <v>75</v>
      </c>
      <c r="AK20" s="100">
        <v>11125</v>
      </c>
    </row>
    <row r="21" spans="1:37" ht="18.75" customHeight="1" x14ac:dyDescent="0.2">
      <c r="A21" s="48">
        <v>21</v>
      </c>
      <c r="B21" s="110" t="s">
        <v>339</v>
      </c>
      <c r="C21" s="49" t="s">
        <v>141</v>
      </c>
      <c r="D21" s="49" t="s">
        <v>65</v>
      </c>
      <c r="E21" s="13">
        <v>85.692893187126188</v>
      </c>
      <c r="F21" s="5">
        <v>84.470231838656645</v>
      </c>
      <c r="G21" s="5">
        <v>89.177225277146263</v>
      </c>
      <c r="H21" s="5">
        <v>86.543262020054556</v>
      </c>
      <c r="I21" s="5">
        <v>88.404050014741458</v>
      </c>
      <c r="J21" s="5">
        <v>79.279380401840811</v>
      </c>
      <c r="K21" s="5">
        <v>81.932773109243712</v>
      </c>
      <c r="L21" s="5">
        <v>85.647410358531602</v>
      </c>
      <c r="M21" s="5">
        <v>84.871165077996096</v>
      </c>
      <c r="N21" s="5">
        <v>84.46362506166713</v>
      </c>
      <c r="O21" s="5">
        <v>83.927672838215557</v>
      </c>
      <c r="P21" s="5">
        <v>88.465133410600217</v>
      </c>
      <c r="Q21" s="5">
        <v>87.240356083086141</v>
      </c>
      <c r="R21" s="5">
        <v>80.156966353116474</v>
      </c>
      <c r="S21" s="76">
        <v>87.964406417905437</v>
      </c>
      <c r="T21" s="76">
        <v>83.429230237737215</v>
      </c>
      <c r="U21" s="76">
        <v>0</v>
      </c>
      <c r="V21" s="76">
        <v>1</v>
      </c>
      <c r="W21" s="76">
        <v>0</v>
      </c>
      <c r="X21" s="76">
        <v>0</v>
      </c>
      <c r="Y21" s="76">
        <v>0</v>
      </c>
      <c r="Z21" s="76">
        <v>0</v>
      </c>
      <c r="AA21" s="76">
        <v>0</v>
      </c>
      <c r="AB21" s="76">
        <v>0</v>
      </c>
      <c r="AC21" s="76">
        <v>0</v>
      </c>
      <c r="AD21" s="76">
        <v>0</v>
      </c>
      <c r="AE21" s="76">
        <v>0</v>
      </c>
      <c r="AF21" s="76">
        <v>0</v>
      </c>
      <c r="AG21" s="76">
        <v>-1</v>
      </c>
      <c r="AH21" s="76">
        <v>0</v>
      </c>
      <c r="AI21" s="76">
        <v>0</v>
      </c>
      <c r="AJ21" s="100" t="s">
        <v>75</v>
      </c>
      <c r="AK21" s="100">
        <v>11106</v>
      </c>
    </row>
    <row r="22" spans="1:37" ht="18.75" customHeight="1" x14ac:dyDescent="0.2">
      <c r="A22" s="48">
        <v>22</v>
      </c>
      <c r="B22" s="110" t="s">
        <v>341</v>
      </c>
      <c r="C22" s="49" t="s">
        <v>142</v>
      </c>
      <c r="D22" s="49" t="s">
        <v>63</v>
      </c>
      <c r="E22" s="13">
        <v>76.741768296982755</v>
      </c>
      <c r="F22" s="5">
        <v>71.33902768566594</v>
      </c>
      <c r="G22" s="5">
        <v>78.150705392955189</v>
      </c>
      <c r="H22" s="5">
        <v>74.728719202962409</v>
      </c>
      <c r="I22" s="5">
        <v>76.543599275499076</v>
      </c>
      <c r="J22" s="5">
        <v>68.761609907120743</v>
      </c>
      <c r="K22" s="5">
        <v>72.756410256410192</v>
      </c>
      <c r="L22" s="5">
        <v>70.558312810553019</v>
      </c>
      <c r="M22" s="5">
        <v>70.243014285573864</v>
      </c>
      <c r="N22" s="5">
        <v>78.438486954814152</v>
      </c>
      <c r="O22" s="5">
        <v>78.443137506781</v>
      </c>
      <c r="P22" s="5">
        <v>72.658001834219405</v>
      </c>
      <c r="Q22" s="5">
        <v>75.000000000000057</v>
      </c>
      <c r="R22" s="5">
        <v>72.584813689472597</v>
      </c>
      <c r="S22" s="76">
        <v>74.464826801990867</v>
      </c>
      <c r="T22" s="76">
        <v>78.80786141796878</v>
      </c>
      <c r="U22" s="76">
        <v>-1</v>
      </c>
      <c r="V22" s="76">
        <v>0</v>
      </c>
      <c r="W22" s="76">
        <v>0</v>
      </c>
      <c r="X22" s="76">
        <v>0</v>
      </c>
      <c r="Y22" s="76">
        <v>0</v>
      </c>
      <c r="Z22" s="76">
        <v>0</v>
      </c>
      <c r="AA22" s="76">
        <v>-1</v>
      </c>
      <c r="AB22" s="76">
        <v>-1</v>
      </c>
      <c r="AC22" s="76">
        <v>0</v>
      </c>
      <c r="AD22" s="76">
        <v>0</v>
      </c>
      <c r="AE22" s="76">
        <v>0</v>
      </c>
      <c r="AF22" s="76">
        <v>0</v>
      </c>
      <c r="AG22" s="76">
        <v>0</v>
      </c>
      <c r="AH22" s="76">
        <v>0</v>
      </c>
      <c r="AI22" s="76">
        <v>0</v>
      </c>
      <c r="AJ22" s="100" t="s">
        <v>201</v>
      </c>
      <c r="AK22" s="100">
        <v>7923</v>
      </c>
    </row>
    <row r="23" spans="1:37" ht="18.75" customHeight="1" x14ac:dyDescent="0.2">
      <c r="A23" s="48">
        <v>23</v>
      </c>
      <c r="B23" s="110" t="s">
        <v>333</v>
      </c>
      <c r="C23" s="49" t="s">
        <v>143</v>
      </c>
      <c r="D23" s="49" t="s">
        <v>63</v>
      </c>
      <c r="E23" s="13">
        <v>80.951479367062433</v>
      </c>
      <c r="F23" s="5">
        <v>77.611956045990709</v>
      </c>
      <c r="G23" s="5">
        <v>83.07144818567464</v>
      </c>
      <c r="H23" s="5">
        <v>80.368942888911306</v>
      </c>
      <c r="I23" s="5">
        <v>81.125531462813115</v>
      </c>
      <c r="J23" s="5">
        <v>77.523219814241472</v>
      </c>
      <c r="K23" s="5">
        <v>77.631578947368368</v>
      </c>
      <c r="L23" s="5">
        <v>74.589687504263026</v>
      </c>
      <c r="M23" s="5">
        <v>76.123123553617106</v>
      </c>
      <c r="N23" s="5">
        <v>80.704675872435786</v>
      </c>
      <c r="O23" s="5">
        <v>81.601436803659411</v>
      </c>
      <c r="P23" s="5">
        <v>80.175295364194781</v>
      </c>
      <c r="Q23" s="5">
        <v>78.318584070796518</v>
      </c>
      <c r="R23" s="5">
        <v>83.551746092775787</v>
      </c>
      <c r="S23" s="76">
        <v>76.625402045816486</v>
      </c>
      <c r="T23" s="76">
        <v>83.078858777000946</v>
      </c>
      <c r="U23" s="76">
        <v>0</v>
      </c>
      <c r="V23" s="76">
        <v>0</v>
      </c>
      <c r="W23" s="76">
        <v>0</v>
      </c>
      <c r="X23" s="76">
        <v>0</v>
      </c>
      <c r="Y23" s="76">
        <v>0</v>
      </c>
      <c r="Z23" s="76">
        <v>0</v>
      </c>
      <c r="AA23" s="76">
        <v>-1</v>
      </c>
      <c r="AB23" s="76">
        <v>0</v>
      </c>
      <c r="AC23" s="76">
        <v>0</v>
      </c>
      <c r="AD23" s="76">
        <v>0</v>
      </c>
      <c r="AE23" s="76">
        <v>0</v>
      </c>
      <c r="AF23" s="76">
        <v>0</v>
      </c>
      <c r="AG23" s="76">
        <v>0</v>
      </c>
      <c r="AH23" s="76">
        <v>0</v>
      </c>
      <c r="AI23" s="76">
        <v>0</v>
      </c>
      <c r="AJ23" s="100" t="s">
        <v>202</v>
      </c>
      <c r="AK23" s="100">
        <v>7779</v>
      </c>
    </row>
    <row r="24" spans="1:37" ht="18.75" customHeight="1" x14ac:dyDescent="0.2">
      <c r="A24" s="48">
        <v>24</v>
      </c>
      <c r="B24" s="110" t="s">
        <v>341</v>
      </c>
      <c r="C24" s="49" t="s">
        <v>144</v>
      </c>
      <c r="D24" s="49" t="s">
        <v>67</v>
      </c>
      <c r="E24" s="13">
        <v>79.318101522736441</v>
      </c>
      <c r="F24" s="5">
        <v>80.093311477574986</v>
      </c>
      <c r="G24" s="5">
        <v>80.802570124795508</v>
      </c>
      <c r="H24" s="5">
        <v>78.366577243929285</v>
      </c>
      <c r="I24" s="5">
        <v>80.798283994690195</v>
      </c>
      <c r="J24" s="5">
        <v>87.768942937324596</v>
      </c>
      <c r="K24" s="5">
        <v>75.402298850574638</v>
      </c>
      <c r="L24" s="5">
        <v>79.130333822532478</v>
      </c>
      <c r="M24" s="5">
        <v>73.97213702992201</v>
      </c>
      <c r="N24" s="5">
        <v>78.663781893017088</v>
      </c>
      <c r="O24" s="5">
        <v>77.81427444120223</v>
      </c>
      <c r="P24" s="5">
        <v>81.244671133687788</v>
      </c>
      <c r="Q24" s="5">
        <v>81.433224755700422</v>
      </c>
      <c r="R24" s="5">
        <v>77.748846501195004</v>
      </c>
      <c r="S24" s="76">
        <v>78.96819260098421</v>
      </c>
      <c r="T24" s="76">
        <v>78.647687932262329</v>
      </c>
      <c r="U24" s="76">
        <v>0</v>
      </c>
      <c r="V24" s="76">
        <v>0</v>
      </c>
      <c r="W24" s="76">
        <v>0</v>
      </c>
      <c r="X24" s="76">
        <v>0</v>
      </c>
      <c r="Y24" s="76">
        <v>0</v>
      </c>
      <c r="Z24" s="76">
        <v>0</v>
      </c>
      <c r="AA24" s="76">
        <v>0</v>
      </c>
      <c r="AB24" s="76">
        <v>-1</v>
      </c>
      <c r="AC24" s="76">
        <v>0</v>
      </c>
      <c r="AD24" s="76">
        <v>0</v>
      </c>
      <c r="AE24" s="76">
        <v>0</v>
      </c>
      <c r="AF24" s="76">
        <v>0</v>
      </c>
      <c r="AG24" s="76">
        <v>0</v>
      </c>
      <c r="AH24" s="76">
        <v>0</v>
      </c>
      <c r="AI24" s="76">
        <v>0</v>
      </c>
      <c r="AJ24" s="100" t="s">
        <v>203</v>
      </c>
      <c r="AK24" s="100">
        <v>10512</v>
      </c>
    </row>
    <row r="25" spans="1:37" ht="18.75" customHeight="1" x14ac:dyDescent="0.2">
      <c r="A25" s="48">
        <v>25</v>
      </c>
      <c r="B25" s="110" t="s">
        <v>333</v>
      </c>
      <c r="C25" s="49" t="s">
        <v>145</v>
      </c>
      <c r="D25" s="49" t="s">
        <v>68</v>
      </c>
      <c r="E25" s="13">
        <v>82.376857355694781</v>
      </c>
      <c r="F25" s="5">
        <v>80.354519379378971</v>
      </c>
      <c r="G25" s="5">
        <v>85.233555476949221</v>
      </c>
      <c r="H25" s="5">
        <v>81.483779956044955</v>
      </c>
      <c r="I25" s="5">
        <v>81.160734403591377</v>
      </c>
      <c r="J25" s="5">
        <v>80.579710144927532</v>
      </c>
      <c r="K25" s="5">
        <v>79.317697228144965</v>
      </c>
      <c r="L25" s="5">
        <v>78.381994605716812</v>
      </c>
      <c r="M25" s="5">
        <v>80.52356150257215</v>
      </c>
      <c r="N25" s="5">
        <v>83.095358164513357</v>
      </c>
      <c r="O25" s="5">
        <v>81.364979499624766</v>
      </c>
      <c r="P25" s="5">
        <v>79.905299245557515</v>
      </c>
      <c r="Q25" s="5">
        <v>79.640718562874355</v>
      </c>
      <c r="R25" s="5">
        <v>80.394232966503793</v>
      </c>
      <c r="S25" s="76">
        <v>80.968515444021236</v>
      </c>
      <c r="T25" s="76">
        <v>83.078632687242646</v>
      </c>
      <c r="U25" s="76">
        <v>0</v>
      </c>
      <c r="V25" s="76">
        <v>0</v>
      </c>
      <c r="W25" s="76">
        <v>0</v>
      </c>
      <c r="X25" s="76">
        <v>0</v>
      </c>
      <c r="Y25" s="76">
        <v>0</v>
      </c>
      <c r="Z25" s="76">
        <v>0</v>
      </c>
      <c r="AA25" s="76">
        <v>0</v>
      </c>
      <c r="AB25" s="76">
        <v>0</v>
      </c>
      <c r="AC25" s="76">
        <v>0</v>
      </c>
      <c r="AD25" s="76">
        <v>0</v>
      </c>
      <c r="AE25" s="76">
        <v>0</v>
      </c>
      <c r="AF25" s="76">
        <v>0</v>
      </c>
      <c r="AG25" s="76">
        <v>0</v>
      </c>
      <c r="AH25" s="76">
        <v>0</v>
      </c>
      <c r="AI25" s="76">
        <v>0</v>
      </c>
      <c r="AJ25" s="100" t="s">
        <v>75</v>
      </c>
      <c r="AK25" s="100">
        <v>10974</v>
      </c>
    </row>
    <row r="26" spans="1:37" ht="18.75" customHeight="1" x14ac:dyDescent="0.2">
      <c r="A26" s="48">
        <v>26</v>
      </c>
      <c r="B26" s="110" t="s">
        <v>332</v>
      </c>
      <c r="C26" s="49" t="s">
        <v>159</v>
      </c>
      <c r="D26" s="49" t="s">
        <v>61</v>
      </c>
      <c r="E26" s="13">
        <v>89.566680179660594</v>
      </c>
      <c r="F26" s="5">
        <v>91.297912323914034</v>
      </c>
      <c r="G26" s="5">
        <v>91.11253427491576</v>
      </c>
      <c r="H26" s="5">
        <v>93.663070270196584</v>
      </c>
      <c r="I26" s="5">
        <v>91.257539339215683</v>
      </c>
      <c r="J26" s="5">
        <v>92.06990715456034</v>
      </c>
      <c r="K26" s="5">
        <v>88.510638297872362</v>
      </c>
      <c r="L26" s="5">
        <v>91.116815805895826</v>
      </c>
      <c r="M26" s="5">
        <v>90.1512526379409</v>
      </c>
      <c r="N26" s="5">
        <v>88.485501494222092</v>
      </c>
      <c r="O26" s="5">
        <v>85.689861755873324</v>
      </c>
      <c r="P26" s="5">
        <v>88.581584798872001</v>
      </c>
      <c r="Q26" s="5">
        <v>92.835820895522446</v>
      </c>
      <c r="R26" s="5">
        <v>85.949021355089656</v>
      </c>
      <c r="S26" s="76">
        <v>90.954486913891898</v>
      </c>
      <c r="T26" s="76">
        <v>87.691809980785379</v>
      </c>
      <c r="U26" s="76">
        <v>0</v>
      </c>
      <c r="V26" s="76">
        <v>0</v>
      </c>
      <c r="W26" s="76">
        <v>1</v>
      </c>
      <c r="X26" s="76">
        <v>0</v>
      </c>
      <c r="Y26" s="76">
        <v>0</v>
      </c>
      <c r="Z26" s="76">
        <v>0</v>
      </c>
      <c r="AA26" s="76">
        <v>0</v>
      </c>
      <c r="AB26" s="76">
        <v>0</v>
      </c>
      <c r="AC26" s="76">
        <v>0</v>
      </c>
      <c r="AD26" s="76">
        <v>-1</v>
      </c>
      <c r="AE26" s="76">
        <v>0</v>
      </c>
      <c r="AF26" s="76">
        <v>0</v>
      </c>
      <c r="AG26" s="76">
        <v>0</v>
      </c>
      <c r="AH26" s="76">
        <v>0</v>
      </c>
      <c r="AI26" s="76">
        <v>0</v>
      </c>
      <c r="AJ26" s="100" t="s">
        <v>75</v>
      </c>
      <c r="AK26" s="100">
        <v>10989</v>
      </c>
    </row>
    <row r="27" spans="1:37" ht="18.75" customHeight="1" x14ac:dyDescent="0.2">
      <c r="A27" s="48">
        <v>28</v>
      </c>
      <c r="B27" s="110" t="s">
        <v>341</v>
      </c>
      <c r="C27" s="49" t="s">
        <v>146</v>
      </c>
      <c r="D27" s="49" t="s">
        <v>64</v>
      </c>
      <c r="E27" s="13">
        <v>83.948884798164755</v>
      </c>
      <c r="F27" s="5">
        <v>80.239435677349675</v>
      </c>
      <c r="G27" s="5">
        <v>83.175183466270539</v>
      </c>
      <c r="H27" s="5">
        <v>79.940243458136607</v>
      </c>
      <c r="I27" s="5">
        <v>87.961417053635699</v>
      </c>
      <c r="J27" s="5"/>
      <c r="K27" s="5">
        <v>90.476190476190482</v>
      </c>
      <c r="L27" s="5">
        <v>82.329484834328909</v>
      </c>
      <c r="M27" s="5">
        <v>80.021338488395287</v>
      </c>
      <c r="N27" s="5">
        <v>85.66853066012294</v>
      </c>
      <c r="O27" s="5">
        <v>84.253944319963665</v>
      </c>
      <c r="P27" s="5">
        <v>89.846549770807385</v>
      </c>
      <c r="Q27" s="5">
        <v>87.179487179487168</v>
      </c>
      <c r="R27" s="5">
        <v>85.911452349792341</v>
      </c>
      <c r="S27" s="76">
        <v>85.215588975801651</v>
      </c>
      <c r="T27" s="76">
        <v>81.095881540321173</v>
      </c>
      <c r="U27" s="76">
        <v>0</v>
      </c>
      <c r="V27" s="76">
        <v>0</v>
      </c>
      <c r="W27" s="76">
        <v>0</v>
      </c>
      <c r="X27" s="76">
        <v>0</v>
      </c>
      <c r="Y27" s="76"/>
      <c r="Z27" s="76">
        <v>0</v>
      </c>
      <c r="AA27" s="76">
        <v>0</v>
      </c>
      <c r="AB27" s="76">
        <v>0</v>
      </c>
      <c r="AC27" s="76">
        <v>0</v>
      </c>
      <c r="AD27" s="76">
        <v>0</v>
      </c>
      <c r="AE27" s="76">
        <v>0</v>
      </c>
      <c r="AF27" s="76">
        <v>0</v>
      </c>
      <c r="AG27" s="76">
        <v>0</v>
      </c>
      <c r="AH27" s="76">
        <v>0</v>
      </c>
      <c r="AI27" s="76">
        <v>0</v>
      </c>
      <c r="AJ27" s="100" t="s">
        <v>205</v>
      </c>
      <c r="AK27" s="100">
        <v>2125</v>
      </c>
    </row>
    <row r="28" spans="1:37" ht="18.75" customHeight="1" x14ac:dyDescent="0.2">
      <c r="A28" s="48">
        <v>29</v>
      </c>
      <c r="B28" s="110" t="s">
        <v>332</v>
      </c>
      <c r="C28" s="49" t="s">
        <v>171</v>
      </c>
      <c r="D28" s="49" t="s">
        <v>64</v>
      </c>
      <c r="E28" s="13">
        <v>87.718131304628884</v>
      </c>
      <c r="F28" s="5">
        <v>83.647779168770725</v>
      </c>
      <c r="G28" s="5">
        <v>92.542389854643915</v>
      </c>
      <c r="H28" s="5">
        <v>80.34272808292539</v>
      </c>
      <c r="I28" s="5">
        <v>86.422386572547225</v>
      </c>
      <c r="J28" s="5"/>
      <c r="K28" s="5">
        <v>83.333333333333343</v>
      </c>
      <c r="L28" s="5">
        <v>74.261715547017261</v>
      </c>
      <c r="M28" s="5">
        <v>89.34777373108129</v>
      </c>
      <c r="N28" s="5">
        <v>94.557715561061613</v>
      </c>
      <c r="O28" s="5">
        <v>86.212319586969727</v>
      </c>
      <c r="P28" s="5">
        <v>85.574196354400826</v>
      </c>
      <c r="Q28" s="5">
        <v>85.714285714285694</v>
      </c>
      <c r="R28" s="5">
        <v>87.000354875516095</v>
      </c>
      <c r="S28" s="76">
        <v>89.415598516387107</v>
      </c>
      <c r="T28" s="76">
        <v>87.926119136014307</v>
      </c>
      <c r="U28" s="76">
        <v>0</v>
      </c>
      <c r="V28" s="76">
        <v>0</v>
      </c>
      <c r="W28" s="76">
        <v>-1</v>
      </c>
      <c r="X28" s="76">
        <v>0</v>
      </c>
      <c r="Y28" s="76"/>
      <c r="Z28" s="76">
        <v>0</v>
      </c>
      <c r="AA28" s="76">
        <v>-1</v>
      </c>
      <c r="AB28" s="76">
        <v>0</v>
      </c>
      <c r="AC28" s="76">
        <v>1</v>
      </c>
      <c r="AD28" s="76">
        <v>0</v>
      </c>
      <c r="AE28" s="76">
        <v>0</v>
      </c>
      <c r="AF28" s="76">
        <v>0</v>
      </c>
      <c r="AG28" s="76">
        <v>0</v>
      </c>
      <c r="AH28" s="76">
        <v>0</v>
      </c>
      <c r="AI28" s="76">
        <v>0</v>
      </c>
      <c r="AJ28" s="100" t="s">
        <v>205</v>
      </c>
      <c r="AK28" s="100">
        <v>1996</v>
      </c>
    </row>
    <row r="29" spans="1:37" ht="18.75" customHeight="1" x14ac:dyDescent="0.2">
      <c r="A29" s="48">
        <v>31</v>
      </c>
      <c r="B29" s="110" t="s">
        <v>333</v>
      </c>
      <c r="C29" s="49" t="s">
        <v>147</v>
      </c>
      <c r="D29" s="49" t="s">
        <v>68</v>
      </c>
      <c r="E29" s="13">
        <v>87.55029877125142</v>
      </c>
      <c r="F29" s="5">
        <v>87.919673035615759</v>
      </c>
      <c r="G29" s="5">
        <v>87.026200517011617</v>
      </c>
      <c r="H29" s="5">
        <v>87.297379958529319</v>
      </c>
      <c r="I29" s="5">
        <v>86.211593764189459</v>
      </c>
      <c r="J29" s="5">
        <v>92.405280301731523</v>
      </c>
      <c r="K29" s="5">
        <v>81.818181818181856</v>
      </c>
      <c r="L29" s="5">
        <v>88.34900254376879</v>
      </c>
      <c r="M29" s="5">
        <v>85.139918735903336</v>
      </c>
      <c r="N29" s="5">
        <v>89.538377464329713</v>
      </c>
      <c r="O29" s="5">
        <v>86.759635937732355</v>
      </c>
      <c r="P29" s="5">
        <v>84.283828601724494</v>
      </c>
      <c r="Q29" s="5">
        <v>80.263157894736835</v>
      </c>
      <c r="R29" s="5">
        <v>89.21518741499402</v>
      </c>
      <c r="S29" s="76">
        <v>89.886047162361493</v>
      </c>
      <c r="T29" s="76">
        <v>88.690750445913579</v>
      </c>
      <c r="U29" s="76">
        <v>0</v>
      </c>
      <c r="V29" s="76">
        <v>0</v>
      </c>
      <c r="W29" s="76">
        <v>0</v>
      </c>
      <c r="X29" s="76">
        <v>0</v>
      </c>
      <c r="Y29" s="76">
        <v>0</v>
      </c>
      <c r="Z29" s="76">
        <v>0</v>
      </c>
      <c r="AA29" s="76">
        <v>0</v>
      </c>
      <c r="AB29" s="76">
        <v>0</v>
      </c>
      <c r="AC29" s="76">
        <v>0</v>
      </c>
      <c r="AD29" s="76">
        <v>0</v>
      </c>
      <c r="AE29" s="76">
        <v>0</v>
      </c>
      <c r="AF29" s="76">
        <v>0</v>
      </c>
      <c r="AG29" s="76">
        <v>0</v>
      </c>
      <c r="AH29" s="76">
        <v>0</v>
      </c>
      <c r="AI29" s="76">
        <v>0</v>
      </c>
      <c r="AJ29" s="100" t="s">
        <v>206</v>
      </c>
      <c r="AK29" s="100">
        <v>4389</v>
      </c>
    </row>
    <row r="30" spans="1:37" ht="18.75" customHeight="1" x14ac:dyDescent="0.2">
      <c r="A30" s="48">
        <v>32</v>
      </c>
      <c r="B30" s="110" t="s">
        <v>333</v>
      </c>
      <c r="C30" s="49" t="s">
        <v>148</v>
      </c>
      <c r="D30" s="49" t="s">
        <v>68</v>
      </c>
      <c r="E30" s="13">
        <v>74.231135875444096</v>
      </c>
      <c r="F30" s="5">
        <v>74.410971479184724</v>
      </c>
      <c r="G30" s="5">
        <v>76.32438145800117</v>
      </c>
      <c r="H30" s="5">
        <v>73.881034143439024</v>
      </c>
      <c r="I30" s="5">
        <v>73.180648623360838</v>
      </c>
      <c r="J30" s="5">
        <v>86.5503261061167</v>
      </c>
      <c r="K30" s="5">
        <v>59.166666666666714</v>
      </c>
      <c r="L30" s="5">
        <v>73.719028927435929</v>
      </c>
      <c r="M30" s="5">
        <v>61.783753612024647</v>
      </c>
      <c r="N30" s="5">
        <v>77.591866156606955</v>
      </c>
      <c r="O30" s="5">
        <v>76.421836995740207</v>
      </c>
      <c r="P30" s="5">
        <v>69.340795396817441</v>
      </c>
      <c r="Q30" s="5">
        <v>65.333333333333314</v>
      </c>
      <c r="R30" s="5">
        <v>75.138816368162452</v>
      </c>
      <c r="S30" s="76">
        <v>77.746446892162552</v>
      </c>
      <c r="T30" s="76">
        <v>77.337391013076612</v>
      </c>
      <c r="U30" s="76">
        <v>0</v>
      </c>
      <c r="V30" s="76">
        <v>0</v>
      </c>
      <c r="W30" s="76">
        <v>0</v>
      </c>
      <c r="X30" s="76">
        <v>0</v>
      </c>
      <c r="Y30" s="76">
        <v>0</v>
      </c>
      <c r="Z30" s="76">
        <v>-1</v>
      </c>
      <c r="AA30" s="76">
        <v>0</v>
      </c>
      <c r="AB30" s="76">
        <v>-1</v>
      </c>
      <c r="AC30" s="76">
        <v>0</v>
      </c>
      <c r="AD30" s="76">
        <v>0</v>
      </c>
      <c r="AE30" s="76">
        <v>0</v>
      </c>
      <c r="AF30" s="76">
        <v>0</v>
      </c>
      <c r="AG30" s="76">
        <v>0</v>
      </c>
      <c r="AH30" s="76">
        <v>0</v>
      </c>
      <c r="AI30" s="76">
        <v>0</v>
      </c>
      <c r="AJ30" s="100" t="s">
        <v>206</v>
      </c>
      <c r="AK30" s="100">
        <v>4357</v>
      </c>
    </row>
    <row r="31" spans="1:37" ht="18.75" customHeight="1" x14ac:dyDescent="0.2">
      <c r="A31" s="48">
        <v>33</v>
      </c>
      <c r="B31" s="110" t="s">
        <v>333</v>
      </c>
      <c r="C31" s="49" t="s">
        <v>149</v>
      </c>
      <c r="D31" s="49" t="s">
        <v>68</v>
      </c>
      <c r="E31" s="13">
        <v>72.273094904922019</v>
      </c>
      <c r="F31" s="5">
        <v>71.525498382644017</v>
      </c>
      <c r="G31" s="5">
        <v>73.435670981698422</v>
      </c>
      <c r="H31" s="5">
        <v>71.097751952449926</v>
      </c>
      <c r="I31" s="5">
        <v>71.997773874328189</v>
      </c>
      <c r="J31" s="5">
        <v>85.898113872730477</v>
      </c>
      <c r="K31" s="5">
        <v>54.166666666666721</v>
      </c>
      <c r="L31" s="5">
        <v>72.755724603134468</v>
      </c>
      <c r="M31" s="5">
        <v>61.617160776490167</v>
      </c>
      <c r="N31" s="5">
        <v>68.901918498103043</v>
      </c>
      <c r="O31" s="5">
        <v>73.116447696484386</v>
      </c>
      <c r="P31" s="5">
        <v>75.521287648000438</v>
      </c>
      <c r="Q31" s="5">
        <v>71.999999999999986</v>
      </c>
      <c r="R31" s="5">
        <v>72.415993731034106</v>
      </c>
      <c r="S31" s="76">
        <v>77.781163122984239</v>
      </c>
      <c r="T31" s="76">
        <v>75.703175525252448</v>
      </c>
      <c r="U31" s="76">
        <v>0</v>
      </c>
      <c r="V31" s="76">
        <v>0</v>
      </c>
      <c r="W31" s="76">
        <v>0</v>
      </c>
      <c r="X31" s="76">
        <v>0</v>
      </c>
      <c r="Y31" s="76">
        <v>0</v>
      </c>
      <c r="Z31" s="76">
        <v>-1</v>
      </c>
      <c r="AA31" s="76">
        <v>0</v>
      </c>
      <c r="AB31" s="76">
        <v>-1</v>
      </c>
      <c r="AC31" s="76">
        <v>0</v>
      </c>
      <c r="AD31" s="76">
        <v>0</v>
      </c>
      <c r="AE31" s="76">
        <v>0</v>
      </c>
      <c r="AF31" s="76">
        <v>0</v>
      </c>
      <c r="AG31" s="76">
        <v>0</v>
      </c>
      <c r="AH31" s="76">
        <v>0</v>
      </c>
      <c r="AI31" s="76">
        <v>0</v>
      </c>
      <c r="AJ31" s="100" t="s">
        <v>206</v>
      </c>
      <c r="AK31" s="100">
        <v>4327</v>
      </c>
    </row>
    <row r="32" spans="1:37" ht="18.75" customHeight="1" x14ac:dyDescent="0.2">
      <c r="A32" s="48">
        <v>35</v>
      </c>
      <c r="B32" s="110" t="s">
        <v>333</v>
      </c>
      <c r="C32" s="49" t="s">
        <v>353</v>
      </c>
      <c r="D32" s="49" t="s">
        <v>68</v>
      </c>
      <c r="E32" s="13">
        <v>87.159829065810229</v>
      </c>
      <c r="F32" s="5">
        <v>86.666687950077616</v>
      </c>
      <c r="G32" s="5">
        <v>89.209172476489428</v>
      </c>
      <c r="H32" s="5">
        <v>89.611320321551673</v>
      </c>
      <c r="I32" s="5">
        <v>88.166807790008463</v>
      </c>
      <c r="J32" s="5"/>
      <c r="K32" s="5">
        <v>82.666666666666686</v>
      </c>
      <c r="L32" s="5">
        <v>86.246129545484138</v>
      </c>
      <c r="M32" s="5">
        <v>77.712242674064939</v>
      </c>
      <c r="N32" s="5">
        <v>84.036189963624579</v>
      </c>
      <c r="O32" s="5">
        <v>87.488440809835097</v>
      </c>
      <c r="P32" s="5">
        <v>95.555780736253297</v>
      </c>
      <c r="Q32" s="5">
        <v>87.999999999999986</v>
      </c>
      <c r="R32" s="5">
        <v>86.419009967248655</v>
      </c>
      <c r="S32" s="76">
        <v>86.311841800522814</v>
      </c>
      <c r="T32" s="76">
        <v>88.550876608647201</v>
      </c>
      <c r="U32" s="76">
        <v>0</v>
      </c>
      <c r="V32" s="76">
        <v>0</v>
      </c>
      <c r="W32" s="76">
        <v>0</v>
      </c>
      <c r="X32" s="76">
        <v>0</v>
      </c>
      <c r="Y32" s="76"/>
      <c r="Z32" s="76">
        <v>0</v>
      </c>
      <c r="AA32" s="76">
        <v>0</v>
      </c>
      <c r="AB32" s="76">
        <v>-1</v>
      </c>
      <c r="AC32" s="76">
        <v>0</v>
      </c>
      <c r="AD32" s="76">
        <v>0</v>
      </c>
      <c r="AE32" s="76">
        <v>0</v>
      </c>
      <c r="AF32" s="76">
        <v>0</v>
      </c>
      <c r="AG32" s="76">
        <v>0</v>
      </c>
      <c r="AH32" s="76">
        <v>0</v>
      </c>
      <c r="AI32" s="76">
        <v>0</v>
      </c>
      <c r="AJ32" s="100" t="s">
        <v>207</v>
      </c>
      <c r="AK32" s="100">
        <v>2380</v>
      </c>
    </row>
    <row r="33" spans="1:37" ht="18.75" customHeight="1" x14ac:dyDescent="0.2">
      <c r="A33" s="48">
        <v>36</v>
      </c>
      <c r="B33" s="110" t="s">
        <v>333</v>
      </c>
      <c r="C33" s="49" t="s">
        <v>167</v>
      </c>
      <c r="D33" s="49" t="s">
        <v>68</v>
      </c>
      <c r="E33" s="13">
        <v>71.707639143249992</v>
      </c>
      <c r="F33" s="5">
        <v>72.000183037334281</v>
      </c>
      <c r="G33" s="5">
        <v>77.80401000561362</v>
      </c>
      <c r="H33" s="5">
        <v>70.273249130033989</v>
      </c>
      <c r="I33" s="5">
        <v>70.436871364761103</v>
      </c>
      <c r="J33" s="5"/>
      <c r="K33" s="5">
        <v>54.054054054054056</v>
      </c>
      <c r="L33" s="5">
        <v>78.546645580822158</v>
      </c>
      <c r="M33" s="5">
        <v>61.146915514724832</v>
      </c>
      <c r="N33" s="5">
        <v>62.013856786377254</v>
      </c>
      <c r="O33" s="5">
        <v>76.686857035978434</v>
      </c>
      <c r="P33" s="5">
        <v>79.863762562890869</v>
      </c>
      <c r="Q33" s="5">
        <v>73.469387755102019</v>
      </c>
      <c r="R33" s="5">
        <v>75.469160206412923</v>
      </c>
      <c r="S33" s="76">
        <v>73.708916268311953</v>
      </c>
      <c r="T33" s="76">
        <v>73.290710132033226</v>
      </c>
      <c r="U33" s="76">
        <v>0</v>
      </c>
      <c r="V33" s="76">
        <v>0</v>
      </c>
      <c r="W33" s="76">
        <v>0</v>
      </c>
      <c r="X33" s="76">
        <v>0</v>
      </c>
      <c r="Y33" s="76"/>
      <c r="Z33" s="76">
        <v>-1</v>
      </c>
      <c r="AA33" s="76">
        <v>0</v>
      </c>
      <c r="AB33" s="76">
        <v>0</v>
      </c>
      <c r="AC33" s="76">
        <v>-1</v>
      </c>
      <c r="AD33" s="76">
        <v>0</v>
      </c>
      <c r="AE33" s="76">
        <v>0</v>
      </c>
      <c r="AF33" s="76">
        <v>0</v>
      </c>
      <c r="AG33" s="76">
        <v>0</v>
      </c>
      <c r="AH33" s="76">
        <v>0</v>
      </c>
      <c r="AI33" s="76">
        <v>0</v>
      </c>
      <c r="AJ33" s="100" t="s">
        <v>207</v>
      </c>
      <c r="AK33" s="100">
        <v>2363</v>
      </c>
    </row>
    <row r="34" spans="1:37" ht="18.75" customHeight="1" x14ac:dyDescent="0.2">
      <c r="A34" s="48">
        <v>37</v>
      </c>
      <c r="B34" s="110" t="s">
        <v>332</v>
      </c>
      <c r="C34" s="49" t="s">
        <v>150</v>
      </c>
      <c r="D34" s="49" t="s">
        <v>64</v>
      </c>
      <c r="E34" s="13">
        <v>88.618882947584964</v>
      </c>
      <c r="F34" s="5">
        <v>92.504976050102456</v>
      </c>
      <c r="G34" s="5">
        <v>91.437084000404099</v>
      </c>
      <c r="H34" s="5">
        <v>94.033251415333709</v>
      </c>
      <c r="I34" s="5">
        <v>90.255218035106594</v>
      </c>
      <c r="J34" s="5">
        <v>93.999729107408911</v>
      </c>
      <c r="K34" s="5">
        <v>83.437499999999929</v>
      </c>
      <c r="L34" s="5">
        <v>92.245089323149841</v>
      </c>
      <c r="M34" s="5">
        <v>85.577584175143443</v>
      </c>
      <c r="N34" s="5">
        <v>86.63142727393911</v>
      </c>
      <c r="O34" s="5">
        <v>88.117324112346878</v>
      </c>
      <c r="P34" s="5">
        <v>91.680044912374143</v>
      </c>
      <c r="Q34" s="5">
        <v>87.373737373737413</v>
      </c>
      <c r="R34" s="5">
        <v>89.206660204813886</v>
      </c>
      <c r="S34" s="76">
        <v>90.215854381546208</v>
      </c>
      <c r="T34" s="76">
        <v>84.786513032232449</v>
      </c>
      <c r="U34" s="76">
        <v>1</v>
      </c>
      <c r="V34" s="76">
        <v>0</v>
      </c>
      <c r="W34" s="76">
        <v>1</v>
      </c>
      <c r="X34" s="76">
        <v>0</v>
      </c>
      <c r="Y34" s="76">
        <v>0</v>
      </c>
      <c r="Z34" s="76">
        <v>-1</v>
      </c>
      <c r="AA34" s="76">
        <v>0</v>
      </c>
      <c r="AB34" s="76">
        <v>0</v>
      </c>
      <c r="AC34" s="76">
        <v>0</v>
      </c>
      <c r="AD34" s="76">
        <v>0</v>
      </c>
      <c r="AE34" s="76">
        <v>0</v>
      </c>
      <c r="AF34" s="76">
        <v>0</v>
      </c>
      <c r="AG34" s="76">
        <v>0</v>
      </c>
      <c r="AH34" s="76">
        <v>0</v>
      </c>
      <c r="AI34" s="76">
        <v>0</v>
      </c>
      <c r="AJ34" s="100" t="s">
        <v>208</v>
      </c>
      <c r="AK34" s="100">
        <v>7974</v>
      </c>
    </row>
    <row r="35" spans="1:37" ht="18.75" customHeight="1" x14ac:dyDescent="0.2">
      <c r="A35" s="48">
        <v>38</v>
      </c>
      <c r="B35" s="110" t="s">
        <v>343</v>
      </c>
      <c r="C35" s="49" t="s">
        <v>151</v>
      </c>
      <c r="D35" s="49" t="s">
        <v>68</v>
      </c>
      <c r="E35" s="13">
        <v>67.976929326453885</v>
      </c>
      <c r="F35" s="5">
        <v>71.428757579089279</v>
      </c>
      <c r="G35" s="5">
        <v>71.007696290699158</v>
      </c>
      <c r="H35" s="5">
        <v>71.283898079665306</v>
      </c>
      <c r="I35" s="5">
        <v>68.796700123904884</v>
      </c>
      <c r="J35" s="5">
        <v>80.459555389501219</v>
      </c>
      <c r="K35" s="5">
        <v>65.151515151515213</v>
      </c>
      <c r="L35" s="5">
        <v>63.254209004657504</v>
      </c>
      <c r="M35" s="5">
        <v>61.877063785614951</v>
      </c>
      <c r="N35" s="5">
        <v>64.593698132379231</v>
      </c>
      <c r="O35" s="5">
        <v>70.514368350286844</v>
      </c>
      <c r="P35" s="5">
        <v>71.510732464869676</v>
      </c>
      <c r="Q35" s="5">
        <v>68.333333333333314</v>
      </c>
      <c r="R35" s="5">
        <v>64.213228552972652</v>
      </c>
      <c r="S35" s="76">
        <v>70.336051083047764</v>
      </c>
      <c r="T35" s="76">
        <v>64.8774309462719</v>
      </c>
      <c r="U35" s="76">
        <v>0</v>
      </c>
      <c r="V35" s="76">
        <v>0</v>
      </c>
      <c r="W35" s="76">
        <v>0</v>
      </c>
      <c r="X35" s="76">
        <v>0</v>
      </c>
      <c r="Y35" s="76">
        <v>0</v>
      </c>
      <c r="Z35" s="76">
        <v>0</v>
      </c>
      <c r="AA35" s="76">
        <v>0</v>
      </c>
      <c r="AB35" s="76">
        <v>0</v>
      </c>
      <c r="AC35" s="76">
        <v>0</v>
      </c>
      <c r="AD35" s="76">
        <v>0</v>
      </c>
      <c r="AE35" s="76">
        <v>0</v>
      </c>
      <c r="AF35" s="76">
        <v>0</v>
      </c>
      <c r="AG35" s="76">
        <v>0</v>
      </c>
      <c r="AH35" s="76">
        <v>0</v>
      </c>
      <c r="AI35" s="76">
        <v>0</v>
      </c>
      <c r="AJ35" s="100" t="s">
        <v>209</v>
      </c>
      <c r="AK35" s="100">
        <v>5740</v>
      </c>
    </row>
    <row r="36" spans="1:37" ht="18.75" customHeight="1" x14ac:dyDescent="0.2">
      <c r="A36" s="48">
        <v>39</v>
      </c>
      <c r="B36" s="110" t="s">
        <v>340</v>
      </c>
      <c r="C36" s="49" t="s">
        <v>152</v>
      </c>
      <c r="D36" s="49" t="s">
        <v>63</v>
      </c>
      <c r="E36" s="13">
        <v>96.293283217368369</v>
      </c>
      <c r="F36" s="5">
        <v>97.254315426520989</v>
      </c>
      <c r="G36" s="5">
        <v>98.749996341822524</v>
      </c>
      <c r="H36" s="5">
        <v>97.333901157165215</v>
      </c>
      <c r="I36" s="5">
        <v>96.679844872520633</v>
      </c>
      <c r="J36" s="5">
        <v>98.27549040741539</v>
      </c>
      <c r="K36" s="5">
        <v>95.218295218295239</v>
      </c>
      <c r="L36" s="5">
        <v>96.630071089655189</v>
      </c>
      <c r="M36" s="5">
        <v>94.92685918712246</v>
      </c>
      <c r="N36" s="5">
        <v>96.085175528105253</v>
      </c>
      <c r="O36" s="5">
        <v>95.53109197311926</v>
      </c>
      <c r="P36" s="5">
        <v>97.766546387474946</v>
      </c>
      <c r="Q36" s="5">
        <v>95.639534883720955</v>
      </c>
      <c r="R36" s="5">
        <v>93.437019549211541</v>
      </c>
      <c r="S36" s="76">
        <v>96.884408436269098</v>
      </c>
      <c r="T36" s="76">
        <v>94.874724864423371</v>
      </c>
      <c r="U36" s="76">
        <v>0</v>
      </c>
      <c r="V36" s="76">
        <v>1</v>
      </c>
      <c r="W36" s="76">
        <v>0</v>
      </c>
      <c r="X36" s="76">
        <v>0</v>
      </c>
      <c r="Y36" s="76">
        <v>0</v>
      </c>
      <c r="Z36" s="76">
        <v>0</v>
      </c>
      <c r="AA36" s="76">
        <v>0</v>
      </c>
      <c r="AB36" s="76">
        <v>0</v>
      </c>
      <c r="AC36" s="76">
        <v>0</v>
      </c>
      <c r="AD36" s="76">
        <v>0</v>
      </c>
      <c r="AE36" s="76">
        <v>0</v>
      </c>
      <c r="AF36" s="76">
        <v>0</v>
      </c>
      <c r="AG36" s="76">
        <v>-1</v>
      </c>
      <c r="AH36" s="76">
        <v>0</v>
      </c>
      <c r="AI36" s="76">
        <v>0</v>
      </c>
      <c r="AJ36" s="100" t="s">
        <v>75</v>
      </c>
      <c r="AK36" s="100">
        <v>11175</v>
      </c>
    </row>
    <row r="37" spans="1:37" ht="18.75" customHeight="1" x14ac:dyDescent="0.2">
      <c r="A37" s="48">
        <v>40</v>
      </c>
      <c r="B37" s="110" t="s">
        <v>340</v>
      </c>
      <c r="C37" s="49" t="s">
        <v>153</v>
      </c>
      <c r="D37" s="49" t="s">
        <v>67</v>
      </c>
      <c r="E37" s="13">
        <v>94.196932530565363</v>
      </c>
      <c r="F37" s="5">
        <v>92.375641185276464</v>
      </c>
      <c r="G37" s="5">
        <v>96.56348170032625</v>
      </c>
      <c r="H37" s="5">
        <v>93.010149482932491</v>
      </c>
      <c r="I37" s="5">
        <v>94.23189016903747</v>
      </c>
      <c r="J37" s="5">
        <v>86.437804619622781</v>
      </c>
      <c r="K37" s="5">
        <v>94.692144373673059</v>
      </c>
      <c r="L37" s="5">
        <v>91.923824661730464</v>
      </c>
      <c r="M37" s="5">
        <v>89.111357027958931</v>
      </c>
      <c r="N37" s="5">
        <v>94.153587116741477</v>
      </c>
      <c r="O37" s="5">
        <v>93.910030110456518</v>
      </c>
      <c r="P37" s="5">
        <v>92.007695900645032</v>
      </c>
      <c r="Q37" s="5">
        <v>97.058823529411782</v>
      </c>
      <c r="R37" s="5">
        <v>91.708201803231475</v>
      </c>
      <c r="S37" s="76">
        <v>93.346933213556255</v>
      </c>
      <c r="T37" s="76">
        <v>93.670222851447335</v>
      </c>
      <c r="U37" s="76">
        <v>0</v>
      </c>
      <c r="V37" s="76">
        <v>1</v>
      </c>
      <c r="W37" s="76">
        <v>0</v>
      </c>
      <c r="X37" s="76">
        <v>0</v>
      </c>
      <c r="Y37" s="76">
        <v>0</v>
      </c>
      <c r="Z37" s="76">
        <v>0</v>
      </c>
      <c r="AA37" s="76">
        <v>0</v>
      </c>
      <c r="AB37" s="76">
        <v>-1</v>
      </c>
      <c r="AC37" s="76">
        <v>0</v>
      </c>
      <c r="AD37" s="76">
        <v>0</v>
      </c>
      <c r="AE37" s="76">
        <v>0</v>
      </c>
      <c r="AF37" s="76">
        <v>0</v>
      </c>
      <c r="AG37" s="76">
        <v>0</v>
      </c>
      <c r="AH37" s="76">
        <v>0</v>
      </c>
      <c r="AI37" s="76">
        <v>0</v>
      </c>
      <c r="AJ37" s="100" t="s">
        <v>75</v>
      </c>
      <c r="AK37" s="100">
        <v>11062</v>
      </c>
    </row>
    <row r="38" spans="1:37" ht="18.75" customHeight="1" x14ac:dyDescent="0.2">
      <c r="A38" s="48">
        <v>41</v>
      </c>
      <c r="B38" s="110" t="s">
        <v>340</v>
      </c>
      <c r="C38" s="49" t="s">
        <v>154</v>
      </c>
      <c r="D38" s="49" t="s">
        <v>67</v>
      </c>
      <c r="E38" s="13">
        <v>93.344484855124804</v>
      </c>
      <c r="F38" s="5">
        <v>91.666818355570967</v>
      </c>
      <c r="G38" s="5">
        <v>95.289156351566334</v>
      </c>
      <c r="H38" s="5">
        <v>91.607526432590419</v>
      </c>
      <c r="I38" s="5">
        <v>92.98488980785325</v>
      </c>
      <c r="J38" s="5">
        <v>81.744013562195377</v>
      </c>
      <c r="K38" s="5">
        <v>94.105263157894754</v>
      </c>
      <c r="L38" s="5">
        <v>88.986603950047254</v>
      </c>
      <c r="M38" s="5">
        <v>88.772707647507957</v>
      </c>
      <c r="N38" s="5">
        <v>92.801484663733007</v>
      </c>
      <c r="O38" s="5">
        <v>94.465640390921891</v>
      </c>
      <c r="P38" s="5">
        <v>90.092888246825339</v>
      </c>
      <c r="Q38" s="5">
        <v>95.601173020527881</v>
      </c>
      <c r="R38" s="5">
        <v>89.245943007192125</v>
      </c>
      <c r="S38" s="76">
        <v>92.391463340275564</v>
      </c>
      <c r="T38" s="76">
        <v>94.294470094862561</v>
      </c>
      <c r="U38" s="76">
        <v>0</v>
      </c>
      <c r="V38" s="76">
        <v>0</v>
      </c>
      <c r="W38" s="76">
        <v>0</v>
      </c>
      <c r="X38" s="76">
        <v>0</v>
      </c>
      <c r="Y38" s="76">
        <v>-1</v>
      </c>
      <c r="Z38" s="76">
        <v>0</v>
      </c>
      <c r="AA38" s="76">
        <v>-1</v>
      </c>
      <c r="AB38" s="76">
        <v>-1</v>
      </c>
      <c r="AC38" s="76">
        <v>0</v>
      </c>
      <c r="AD38" s="76">
        <v>0</v>
      </c>
      <c r="AE38" s="76">
        <v>0</v>
      </c>
      <c r="AF38" s="76">
        <v>0</v>
      </c>
      <c r="AG38" s="76">
        <v>-1</v>
      </c>
      <c r="AH38" s="76">
        <v>0</v>
      </c>
      <c r="AI38" s="76">
        <v>0</v>
      </c>
      <c r="AJ38" s="100" t="s">
        <v>75</v>
      </c>
      <c r="AK38" s="100">
        <v>11077</v>
      </c>
    </row>
    <row r="39" spans="1:37" ht="19.5" customHeight="1" x14ac:dyDescent="0.2">
      <c r="A39" s="48">
        <v>42</v>
      </c>
      <c r="B39" s="110" t="s">
        <v>340</v>
      </c>
      <c r="C39" s="50" t="s">
        <v>249</v>
      </c>
      <c r="D39" s="49" t="s">
        <v>155</v>
      </c>
      <c r="E39" s="13">
        <v>98.274628126825121</v>
      </c>
      <c r="F39" s="5">
        <v>98.798797791156971</v>
      </c>
      <c r="G39" s="5">
        <v>98.674974661622841</v>
      </c>
      <c r="H39" s="5">
        <v>99.053131824154292</v>
      </c>
      <c r="I39" s="5">
        <v>97.87461614348301</v>
      </c>
      <c r="J39" s="5">
        <v>98.304725577452842</v>
      </c>
      <c r="K39" s="5">
        <v>98.286937901498931</v>
      </c>
      <c r="L39" s="5">
        <v>97.934090411115093</v>
      </c>
      <c r="M39" s="5">
        <v>97.48329843555041</v>
      </c>
      <c r="N39" s="5">
        <v>98.33891736419011</v>
      </c>
      <c r="O39" s="5">
        <v>97.988430490615443</v>
      </c>
      <c r="P39" s="5">
        <v>99.627734253380652</v>
      </c>
      <c r="Q39" s="5">
        <v>98.791540785498498</v>
      </c>
      <c r="R39" s="5">
        <v>96.398300694414488</v>
      </c>
      <c r="S39" s="76">
        <v>98.456143759829317</v>
      </c>
      <c r="T39" s="76">
        <v>98.038301765681368</v>
      </c>
      <c r="U39" s="76">
        <v>0</v>
      </c>
      <c r="V39" s="76">
        <v>0</v>
      </c>
      <c r="W39" s="76">
        <v>0</v>
      </c>
      <c r="X39" s="76">
        <v>0</v>
      </c>
      <c r="Y39" s="76">
        <v>0</v>
      </c>
      <c r="Z39" s="76">
        <v>0</v>
      </c>
      <c r="AA39" s="76">
        <v>0</v>
      </c>
      <c r="AB39" s="76">
        <v>0</v>
      </c>
      <c r="AC39" s="76">
        <v>0</v>
      </c>
      <c r="AD39" s="76">
        <v>0</v>
      </c>
      <c r="AE39" s="76">
        <v>0</v>
      </c>
      <c r="AF39" s="76">
        <v>0</v>
      </c>
      <c r="AG39" s="76">
        <v>0</v>
      </c>
      <c r="AH39" s="76">
        <v>0</v>
      </c>
      <c r="AI39" s="76">
        <v>0</v>
      </c>
      <c r="AJ39" s="100" t="s">
        <v>210</v>
      </c>
      <c r="AK39" s="100">
        <v>10751</v>
      </c>
    </row>
    <row r="40" spans="1:37" ht="18.75" customHeight="1" x14ac:dyDescent="0.2">
      <c r="A40" s="48">
        <v>43</v>
      </c>
      <c r="B40" s="110" t="s">
        <v>340</v>
      </c>
      <c r="C40" s="49" t="s">
        <v>156</v>
      </c>
      <c r="D40" s="49" t="s">
        <v>63</v>
      </c>
      <c r="E40" s="13">
        <v>96.811589665779778</v>
      </c>
      <c r="F40" s="5">
        <v>98.255830679895652</v>
      </c>
      <c r="G40" s="5">
        <v>97.436830138468594</v>
      </c>
      <c r="H40" s="5">
        <v>96.056480516909801</v>
      </c>
      <c r="I40" s="5">
        <v>99.458056636897965</v>
      </c>
      <c r="J40" s="5"/>
      <c r="K40" s="5">
        <v>96.666666666666671</v>
      </c>
      <c r="L40" s="5">
        <v>94.924033925885468</v>
      </c>
      <c r="M40" s="5">
        <v>96.702372397965703</v>
      </c>
      <c r="N40" s="5">
        <v>95.19088951670669</v>
      </c>
      <c r="O40" s="5">
        <v>95.626044706059446</v>
      </c>
      <c r="P40" s="5">
        <v>100</v>
      </c>
      <c r="Q40" s="5">
        <v>100</v>
      </c>
      <c r="R40" s="5">
        <v>94.62809085102343</v>
      </c>
      <c r="S40" s="76">
        <v>97.321621607248986</v>
      </c>
      <c r="T40" s="76">
        <v>96.175714090772004</v>
      </c>
      <c r="U40" s="76">
        <v>0</v>
      </c>
      <c r="V40" s="76">
        <v>0</v>
      </c>
      <c r="W40" s="76">
        <v>0</v>
      </c>
      <c r="X40" s="76">
        <v>0</v>
      </c>
      <c r="Y40" s="76"/>
      <c r="Z40" s="76">
        <v>0</v>
      </c>
      <c r="AA40" s="76">
        <v>0</v>
      </c>
      <c r="AB40" s="76">
        <v>0</v>
      </c>
      <c r="AC40" s="76">
        <v>0</v>
      </c>
      <c r="AD40" s="76">
        <v>0</v>
      </c>
      <c r="AE40" s="76">
        <v>0</v>
      </c>
      <c r="AF40" s="76">
        <v>0</v>
      </c>
      <c r="AG40" s="76">
        <v>0</v>
      </c>
      <c r="AH40" s="76">
        <v>0</v>
      </c>
      <c r="AI40" s="76">
        <v>0</v>
      </c>
      <c r="AJ40" s="100" t="s">
        <v>211</v>
      </c>
      <c r="AK40" s="100">
        <v>3024</v>
      </c>
    </row>
    <row r="41" spans="1:37" ht="18.75" customHeight="1" x14ac:dyDescent="0.2">
      <c r="A41" s="48">
        <v>44</v>
      </c>
      <c r="B41" s="110" t="s">
        <v>338</v>
      </c>
      <c r="C41" s="51" t="s">
        <v>215</v>
      </c>
      <c r="D41" s="49" t="s">
        <v>168</v>
      </c>
      <c r="E41" s="13">
        <v>13.768646890795722</v>
      </c>
      <c r="F41" s="5">
        <v>19.115508611239669</v>
      </c>
      <c r="G41" s="5">
        <v>12.159742133042416</v>
      </c>
      <c r="H41" s="5">
        <v>14.890183272242302</v>
      </c>
      <c r="I41" s="5">
        <v>15.052775081853342</v>
      </c>
      <c r="J41" s="5">
        <v>17.863954227590597</v>
      </c>
      <c r="K41" s="5">
        <v>10.51546391752575</v>
      </c>
      <c r="L41" s="5">
        <v>15.166124217960409</v>
      </c>
      <c r="M41" s="5">
        <v>12.973291233071151</v>
      </c>
      <c r="N41" s="5">
        <v>13.93048830276703</v>
      </c>
      <c r="O41" s="5">
        <v>16.966300602369998</v>
      </c>
      <c r="P41" s="5">
        <v>15.384969053095936</v>
      </c>
      <c r="Q41" s="5">
        <v>10.88825214899706</v>
      </c>
      <c r="R41" s="5">
        <v>13.541332391605312</v>
      </c>
      <c r="S41" s="76">
        <v>14.425942102962194</v>
      </c>
      <c r="T41" s="76">
        <v>12.423174708610727</v>
      </c>
      <c r="U41" s="76">
        <v>-1</v>
      </c>
      <c r="V41" s="76">
        <v>0</v>
      </c>
      <c r="W41" s="76">
        <v>0</v>
      </c>
      <c r="X41" s="76">
        <v>0</v>
      </c>
      <c r="Y41" s="76">
        <v>0</v>
      </c>
      <c r="Z41" s="76">
        <v>0</v>
      </c>
      <c r="AA41" s="76">
        <v>0</v>
      </c>
      <c r="AB41" s="76">
        <v>0</v>
      </c>
      <c r="AC41" s="76">
        <v>0</v>
      </c>
      <c r="AD41" s="76">
        <v>-1</v>
      </c>
      <c r="AE41" s="76">
        <v>0</v>
      </c>
      <c r="AF41" s="76">
        <v>0</v>
      </c>
      <c r="AG41" s="76">
        <v>0</v>
      </c>
      <c r="AH41" s="76">
        <v>0</v>
      </c>
      <c r="AI41" s="76">
        <v>0</v>
      </c>
      <c r="AJ41" s="100" t="s">
        <v>76</v>
      </c>
      <c r="AK41" s="100">
        <v>11301</v>
      </c>
    </row>
    <row r="42" spans="1:37" ht="18.75" customHeight="1" x14ac:dyDescent="0.2">
      <c r="A42" s="52">
        <v>44.1</v>
      </c>
      <c r="B42" s="111" t="s">
        <v>338</v>
      </c>
      <c r="C42" s="124" t="s">
        <v>217</v>
      </c>
      <c r="D42" s="49" t="s">
        <v>64</v>
      </c>
      <c r="E42" s="13">
        <v>3.0209282703533988</v>
      </c>
      <c r="F42" s="5">
        <v>3.7089106304646893</v>
      </c>
      <c r="G42" s="5">
        <v>2.5694866492252793</v>
      </c>
      <c r="H42" s="5">
        <v>3.7926435990739886</v>
      </c>
      <c r="I42" s="5">
        <v>3.3210348825353209</v>
      </c>
      <c r="J42" s="5">
        <v>2.998516634880271</v>
      </c>
      <c r="K42" s="5">
        <v>2.680412371134008</v>
      </c>
      <c r="L42" s="5">
        <v>3.5846159534327597</v>
      </c>
      <c r="M42" s="5">
        <v>3.2874813969013004</v>
      </c>
      <c r="N42" s="5">
        <v>3.0785608570478429</v>
      </c>
      <c r="O42" s="5">
        <v>3.1050632715089392</v>
      </c>
      <c r="P42" s="5">
        <v>4.966043676347395</v>
      </c>
      <c r="Q42" s="5">
        <v>2.0057306590257737</v>
      </c>
      <c r="R42" s="5">
        <v>2.5754128803485066</v>
      </c>
      <c r="S42" s="76">
        <v>3.2746359824127693</v>
      </c>
      <c r="T42" s="76">
        <v>2.8270144977179661</v>
      </c>
      <c r="U42" s="76">
        <v>0</v>
      </c>
      <c r="V42" s="76">
        <v>0</v>
      </c>
      <c r="W42" s="76">
        <v>0</v>
      </c>
      <c r="X42" s="76">
        <v>0</v>
      </c>
      <c r="Y42" s="76">
        <v>0</v>
      </c>
      <c r="Z42" s="76">
        <v>0</v>
      </c>
      <c r="AA42" s="76">
        <v>0</v>
      </c>
      <c r="AB42" s="76">
        <v>0</v>
      </c>
      <c r="AC42" s="76">
        <v>0</v>
      </c>
      <c r="AD42" s="76">
        <v>0</v>
      </c>
      <c r="AE42" s="76">
        <v>0</v>
      </c>
      <c r="AF42" s="76">
        <v>0</v>
      </c>
      <c r="AG42" s="76">
        <v>0</v>
      </c>
      <c r="AH42" s="76">
        <v>0</v>
      </c>
      <c r="AI42" s="76">
        <v>0</v>
      </c>
      <c r="AJ42" s="100" t="s">
        <v>76</v>
      </c>
      <c r="AK42" s="100">
        <v>11301</v>
      </c>
    </row>
    <row r="43" spans="1:37" ht="18.75" customHeight="1" x14ac:dyDescent="0.2">
      <c r="A43" s="52">
        <v>44.2</v>
      </c>
      <c r="B43" s="111" t="s">
        <v>338</v>
      </c>
      <c r="C43" s="124" t="s">
        <v>218</v>
      </c>
      <c r="D43" s="49" t="s">
        <v>64</v>
      </c>
      <c r="E43" s="13">
        <v>0.47454281077951249</v>
      </c>
      <c r="F43" s="5">
        <v>0.99856862645977396</v>
      </c>
      <c r="G43" s="5">
        <v>0.64350948967039712</v>
      </c>
      <c r="H43" s="5">
        <v>0.62023196769298683</v>
      </c>
      <c r="I43" s="5">
        <v>0.48534193343730953</v>
      </c>
      <c r="J43" s="5">
        <v>0</v>
      </c>
      <c r="K43" s="5">
        <v>0</v>
      </c>
      <c r="L43" s="5">
        <v>0.5143801326869939</v>
      </c>
      <c r="M43" s="5">
        <v>0.37181772389770207</v>
      </c>
      <c r="N43" s="5">
        <v>0.67926288660793177</v>
      </c>
      <c r="O43" s="5">
        <v>0.73171489427118686</v>
      </c>
      <c r="P43" s="5">
        <v>1.1000023278009257</v>
      </c>
      <c r="Q43" s="5">
        <v>0.2865329512893961</v>
      </c>
      <c r="R43" s="5">
        <v>0.42469886455238465</v>
      </c>
      <c r="S43" s="76">
        <v>0.56614783164748339</v>
      </c>
      <c r="T43" s="76">
        <v>0</v>
      </c>
      <c r="U43" s="76">
        <v>0</v>
      </c>
      <c r="V43" s="76">
        <v>0</v>
      </c>
      <c r="W43" s="76">
        <v>0</v>
      </c>
      <c r="X43" s="76">
        <v>0</v>
      </c>
      <c r="Y43" s="76">
        <v>0</v>
      </c>
      <c r="Z43" s="76">
        <v>0</v>
      </c>
      <c r="AA43" s="76">
        <v>0</v>
      </c>
      <c r="AB43" s="76">
        <v>0</v>
      </c>
      <c r="AC43" s="76">
        <v>0</v>
      </c>
      <c r="AD43" s="76">
        <v>0</v>
      </c>
      <c r="AE43" s="76">
        <v>0</v>
      </c>
      <c r="AF43" s="76">
        <v>0</v>
      </c>
      <c r="AG43" s="76">
        <v>0</v>
      </c>
      <c r="AH43" s="76">
        <v>0</v>
      </c>
      <c r="AI43" s="76">
        <v>0</v>
      </c>
      <c r="AJ43" s="100" t="s">
        <v>76</v>
      </c>
      <c r="AK43" s="100">
        <v>11301</v>
      </c>
    </row>
    <row r="44" spans="1:37" ht="18.75" customHeight="1" x14ac:dyDescent="0.2">
      <c r="A44" s="52">
        <v>44.3</v>
      </c>
      <c r="B44" s="111" t="s">
        <v>338</v>
      </c>
      <c r="C44" s="124" t="s">
        <v>219</v>
      </c>
      <c r="D44" s="49" t="s">
        <v>64</v>
      </c>
      <c r="E44" s="13">
        <v>2.558797378804647</v>
      </c>
      <c r="F44" s="5">
        <v>4.4221836940002746</v>
      </c>
      <c r="G44" s="5">
        <v>1.9457151364364327</v>
      </c>
      <c r="H44" s="5">
        <v>2.6508697887205468</v>
      </c>
      <c r="I44" s="5">
        <v>2.5448352171236777</v>
      </c>
      <c r="J44" s="5">
        <v>3.3905488450943011</v>
      </c>
      <c r="K44" s="5">
        <v>3.2989690721649332</v>
      </c>
      <c r="L44" s="5">
        <v>3.2297913609962348</v>
      </c>
      <c r="M44" s="5">
        <v>1.800210501310491</v>
      </c>
      <c r="N44" s="5">
        <v>2.5873141632642529</v>
      </c>
      <c r="O44" s="5">
        <v>1.9667310785880958</v>
      </c>
      <c r="P44" s="5">
        <v>4.2823865884807715</v>
      </c>
      <c r="Q44" s="5">
        <v>2.0057306590257737</v>
      </c>
      <c r="R44" s="5">
        <v>2.3358437550381157</v>
      </c>
      <c r="S44" s="76">
        <v>3.418367991341146</v>
      </c>
      <c r="T44" s="76">
        <v>2.286539676624983</v>
      </c>
      <c r="U44" s="76">
        <v>-1</v>
      </c>
      <c r="V44" s="76">
        <v>0</v>
      </c>
      <c r="W44" s="76">
        <v>0</v>
      </c>
      <c r="X44" s="76">
        <v>0</v>
      </c>
      <c r="Y44" s="76">
        <v>0</v>
      </c>
      <c r="Z44" s="76">
        <v>0</v>
      </c>
      <c r="AA44" s="76">
        <v>0</v>
      </c>
      <c r="AB44" s="76">
        <v>0</v>
      </c>
      <c r="AC44" s="76">
        <v>0</v>
      </c>
      <c r="AD44" s="76">
        <v>0</v>
      </c>
      <c r="AE44" s="76">
        <v>0</v>
      </c>
      <c r="AF44" s="76">
        <v>0</v>
      </c>
      <c r="AG44" s="76">
        <v>0</v>
      </c>
      <c r="AH44" s="76">
        <v>0</v>
      </c>
      <c r="AI44" s="76">
        <v>0</v>
      </c>
      <c r="AJ44" s="100" t="s">
        <v>76</v>
      </c>
      <c r="AK44" s="100">
        <v>11301</v>
      </c>
    </row>
    <row r="45" spans="1:37" ht="18.75" customHeight="1" x14ac:dyDescent="0.2">
      <c r="A45" s="52">
        <v>44.4</v>
      </c>
      <c r="B45" s="111" t="s">
        <v>338</v>
      </c>
      <c r="C45" s="124" t="s">
        <v>220</v>
      </c>
      <c r="D45" s="49" t="s">
        <v>64</v>
      </c>
      <c r="E45" s="13">
        <v>1.4796379975105163</v>
      </c>
      <c r="F45" s="5">
        <v>2.9957286501960607</v>
      </c>
      <c r="G45" s="5">
        <v>1.7727046048526964</v>
      </c>
      <c r="H45" s="5">
        <v>1.9479533897296317</v>
      </c>
      <c r="I45" s="5">
        <v>1.8650090822233905</v>
      </c>
      <c r="J45" s="5">
        <v>0</v>
      </c>
      <c r="K45" s="5">
        <v>1.2371134020618495</v>
      </c>
      <c r="L45" s="5">
        <v>1.8086812106585364</v>
      </c>
      <c r="M45" s="5">
        <v>1.1154531716931064</v>
      </c>
      <c r="N45" s="5">
        <v>1.8616280793154909</v>
      </c>
      <c r="O45" s="5">
        <v>2.0722318702130695</v>
      </c>
      <c r="P45" s="5">
        <v>0.33438860308666363</v>
      </c>
      <c r="Q45" s="5">
        <v>0.2865329512893961</v>
      </c>
      <c r="R45" s="5">
        <v>0.84939772910476929</v>
      </c>
      <c r="S45" s="76">
        <v>1.5419379529512092</v>
      </c>
      <c r="T45" s="76">
        <v>0.81695039901126998</v>
      </c>
      <c r="U45" s="76">
        <v>-1</v>
      </c>
      <c r="V45" s="76">
        <v>0</v>
      </c>
      <c r="W45" s="76">
        <v>0</v>
      </c>
      <c r="X45" s="76">
        <v>0</v>
      </c>
      <c r="Y45" s="76">
        <v>0</v>
      </c>
      <c r="Z45" s="76">
        <v>0</v>
      </c>
      <c r="AA45" s="76">
        <v>0</v>
      </c>
      <c r="AB45" s="76">
        <v>0</v>
      </c>
      <c r="AC45" s="76">
        <v>0</v>
      </c>
      <c r="AD45" s="76">
        <v>0</v>
      </c>
      <c r="AE45" s="76">
        <v>0</v>
      </c>
      <c r="AF45" s="76">
        <v>0</v>
      </c>
      <c r="AG45" s="76">
        <v>0</v>
      </c>
      <c r="AH45" s="76">
        <v>0</v>
      </c>
      <c r="AI45" s="76">
        <v>0</v>
      </c>
      <c r="AJ45" s="100" t="s">
        <v>76</v>
      </c>
      <c r="AK45" s="100">
        <v>11301</v>
      </c>
    </row>
    <row r="46" spans="1:37" ht="18.75" customHeight="1" x14ac:dyDescent="0.2">
      <c r="A46" s="52">
        <v>44.5</v>
      </c>
      <c r="B46" s="111" t="s">
        <v>338</v>
      </c>
      <c r="C46" s="124" t="s">
        <v>221</v>
      </c>
      <c r="D46" s="49" t="s">
        <v>64</v>
      </c>
      <c r="E46" s="13">
        <v>2.2934433548856523</v>
      </c>
      <c r="F46" s="5">
        <v>3.4237516924409324</v>
      </c>
      <c r="G46" s="5">
        <v>2.2154760081072018</v>
      </c>
      <c r="H46" s="5">
        <v>2.788757326942068</v>
      </c>
      <c r="I46" s="5">
        <v>2.406694788201043</v>
      </c>
      <c r="J46" s="5">
        <v>0</v>
      </c>
      <c r="K46" s="5">
        <v>1.6494845360824659</v>
      </c>
      <c r="L46" s="5">
        <v>2.2188878515900416</v>
      </c>
      <c r="M46" s="5">
        <v>1.6143016393616403</v>
      </c>
      <c r="N46" s="5">
        <v>2.111401284727513</v>
      </c>
      <c r="O46" s="5">
        <v>3.3705960995739095</v>
      </c>
      <c r="P46" s="5">
        <v>1.4197013166888515</v>
      </c>
      <c r="Q46" s="5">
        <v>2.0057306590257737</v>
      </c>
      <c r="R46" s="5">
        <v>2.6026325733827043</v>
      </c>
      <c r="S46" s="76">
        <v>1.5526527853406167</v>
      </c>
      <c r="T46" s="76">
        <v>2.0705291181017902</v>
      </c>
      <c r="U46" s="76">
        <v>0</v>
      </c>
      <c r="V46" s="76">
        <v>0</v>
      </c>
      <c r="W46" s="76">
        <v>0</v>
      </c>
      <c r="X46" s="76">
        <v>0</v>
      </c>
      <c r="Y46" s="76">
        <v>0</v>
      </c>
      <c r="Z46" s="76">
        <v>0</v>
      </c>
      <c r="AA46" s="76">
        <v>0</v>
      </c>
      <c r="AB46" s="76">
        <v>0</v>
      </c>
      <c r="AC46" s="76">
        <v>0</v>
      </c>
      <c r="AD46" s="76">
        <v>0</v>
      </c>
      <c r="AE46" s="76">
        <v>0</v>
      </c>
      <c r="AF46" s="76">
        <v>0</v>
      </c>
      <c r="AG46" s="76">
        <v>0</v>
      </c>
      <c r="AH46" s="76">
        <v>0</v>
      </c>
      <c r="AI46" s="76">
        <v>0</v>
      </c>
      <c r="AJ46" s="100" t="s">
        <v>76</v>
      </c>
      <c r="AK46" s="100">
        <v>11301</v>
      </c>
    </row>
    <row r="47" spans="1:37" ht="18.75" customHeight="1" x14ac:dyDescent="0.2">
      <c r="A47" s="52">
        <v>44.6</v>
      </c>
      <c r="B47" s="111" t="s">
        <v>338</v>
      </c>
      <c r="C47" s="124" t="s">
        <v>222</v>
      </c>
      <c r="D47" s="49" t="s">
        <v>64</v>
      </c>
      <c r="E47" s="13">
        <v>1.7383535355748123</v>
      </c>
      <c r="F47" s="5">
        <v>2.4250692118974642</v>
      </c>
      <c r="G47" s="5">
        <v>1.3217079152997211</v>
      </c>
      <c r="H47" s="5">
        <v>1.23589088003323</v>
      </c>
      <c r="I47" s="5">
        <v>2.3612270253735872</v>
      </c>
      <c r="J47" s="5">
        <v>1.6952744225471506</v>
      </c>
      <c r="K47" s="5">
        <v>0.82474226804123296</v>
      </c>
      <c r="L47" s="5">
        <v>2.0950458232751608</v>
      </c>
      <c r="M47" s="5">
        <v>2.7297548110547472</v>
      </c>
      <c r="N47" s="5">
        <v>1.871965309231894</v>
      </c>
      <c r="O47" s="5">
        <v>2.3927865513385504</v>
      </c>
      <c r="P47" s="5">
        <v>1.4641940571242342</v>
      </c>
      <c r="Q47" s="5">
        <v>0.2865329512893961</v>
      </c>
      <c r="R47" s="5">
        <v>1.7532348442779349</v>
      </c>
      <c r="S47" s="76">
        <v>1.4994952067644829</v>
      </c>
      <c r="T47" s="76">
        <v>1.5258955187609435</v>
      </c>
      <c r="U47" s="76">
        <v>0</v>
      </c>
      <c r="V47" s="76">
        <v>0</v>
      </c>
      <c r="W47" s="76">
        <v>0</v>
      </c>
      <c r="X47" s="76">
        <v>0</v>
      </c>
      <c r="Y47" s="76">
        <v>0</v>
      </c>
      <c r="Z47" s="76">
        <v>0</v>
      </c>
      <c r="AA47" s="76">
        <v>0</v>
      </c>
      <c r="AB47" s="76">
        <v>0</v>
      </c>
      <c r="AC47" s="76">
        <v>0</v>
      </c>
      <c r="AD47" s="76">
        <v>0</v>
      </c>
      <c r="AE47" s="76">
        <v>0</v>
      </c>
      <c r="AF47" s="76">
        <v>0</v>
      </c>
      <c r="AG47" s="76">
        <v>0</v>
      </c>
      <c r="AH47" s="76">
        <v>0</v>
      </c>
      <c r="AI47" s="76">
        <v>0</v>
      </c>
      <c r="AJ47" s="100" t="s">
        <v>76</v>
      </c>
      <c r="AK47" s="100">
        <v>11301</v>
      </c>
    </row>
    <row r="48" spans="1:37" ht="18.75" customHeight="1" x14ac:dyDescent="0.2">
      <c r="A48" s="52">
        <v>44.7</v>
      </c>
      <c r="B48" s="111" t="s">
        <v>338</v>
      </c>
      <c r="C48" s="124" t="s">
        <v>223</v>
      </c>
      <c r="D48" s="49" t="s">
        <v>64</v>
      </c>
      <c r="E48" s="13">
        <v>3.5839133096791596</v>
      </c>
      <c r="F48" s="5">
        <v>4.992820361482134</v>
      </c>
      <c r="G48" s="5">
        <v>4.0078182951834211</v>
      </c>
      <c r="H48" s="5">
        <v>3.6953690115954814</v>
      </c>
      <c r="I48" s="5">
        <v>3.750033043432289</v>
      </c>
      <c r="J48" s="5">
        <v>3.3905488450943011</v>
      </c>
      <c r="K48" s="5">
        <v>2.0618556701030832</v>
      </c>
      <c r="L48" s="5">
        <v>3.7459832742748258</v>
      </c>
      <c r="M48" s="5">
        <v>3.8452079827478536</v>
      </c>
      <c r="N48" s="5">
        <v>3.5905481018463066</v>
      </c>
      <c r="O48" s="5">
        <v>4.555632089003061</v>
      </c>
      <c r="P48" s="5">
        <v>2.7464631974673508</v>
      </c>
      <c r="Q48" s="5">
        <v>2.865329512893962</v>
      </c>
      <c r="R48" s="5">
        <v>3.8495094740056612</v>
      </c>
      <c r="S48" s="76">
        <v>3.427415072941066</v>
      </c>
      <c r="T48" s="76">
        <v>3.4538038572632259</v>
      </c>
      <c r="U48" s="76">
        <v>0</v>
      </c>
      <c r="V48" s="76">
        <v>0</v>
      </c>
      <c r="W48" s="76">
        <v>0</v>
      </c>
      <c r="X48" s="76">
        <v>0</v>
      </c>
      <c r="Y48" s="76">
        <v>0</v>
      </c>
      <c r="Z48" s="76">
        <v>0</v>
      </c>
      <c r="AA48" s="76">
        <v>0</v>
      </c>
      <c r="AB48" s="76">
        <v>0</v>
      </c>
      <c r="AC48" s="76">
        <v>0</v>
      </c>
      <c r="AD48" s="76">
        <v>0</v>
      </c>
      <c r="AE48" s="76">
        <v>0</v>
      </c>
      <c r="AF48" s="76">
        <v>0</v>
      </c>
      <c r="AG48" s="76">
        <v>0</v>
      </c>
      <c r="AH48" s="76">
        <v>0</v>
      </c>
      <c r="AI48" s="76">
        <v>0</v>
      </c>
      <c r="AJ48" s="100" t="s">
        <v>76</v>
      </c>
      <c r="AK48" s="100">
        <v>11301</v>
      </c>
    </row>
    <row r="49" spans="1:37" ht="18.75" customHeight="1" x14ac:dyDescent="0.2">
      <c r="A49" s="52">
        <v>44.8</v>
      </c>
      <c r="B49" s="111" t="s">
        <v>338</v>
      </c>
      <c r="C49" s="124" t="s">
        <v>224</v>
      </c>
      <c r="D49" s="49" t="s">
        <v>64</v>
      </c>
      <c r="E49" s="13">
        <v>3.0694431365341068</v>
      </c>
      <c r="F49" s="5">
        <v>4.7075703401914213</v>
      </c>
      <c r="G49" s="5">
        <v>1.5179482521900056</v>
      </c>
      <c r="H49" s="5">
        <v>3.2979955410983171</v>
      </c>
      <c r="I49" s="5">
        <v>3.8372677046710248</v>
      </c>
      <c r="J49" s="5">
        <v>6.3890654799745716</v>
      </c>
      <c r="K49" s="5">
        <v>2.4742268041236999</v>
      </c>
      <c r="L49" s="5">
        <v>2.7744168379874163</v>
      </c>
      <c r="M49" s="5">
        <v>3.2286032787232806</v>
      </c>
      <c r="N49" s="5">
        <v>3.4994805744652058</v>
      </c>
      <c r="O49" s="5">
        <v>3.2734133645011374</v>
      </c>
      <c r="P49" s="5">
        <v>3.2165935815272988</v>
      </c>
      <c r="Q49" s="5">
        <v>3.4383954154727552</v>
      </c>
      <c r="R49" s="5">
        <v>3.0001117449008916</v>
      </c>
      <c r="S49" s="76">
        <v>4.0178883750341923</v>
      </c>
      <c r="T49" s="76">
        <v>3.0042507776553844</v>
      </c>
      <c r="U49" s="76">
        <v>0</v>
      </c>
      <c r="V49" s="76">
        <v>1</v>
      </c>
      <c r="W49" s="76">
        <v>0</v>
      </c>
      <c r="X49" s="76">
        <v>0</v>
      </c>
      <c r="Y49" s="76">
        <v>0</v>
      </c>
      <c r="Z49" s="76">
        <v>0</v>
      </c>
      <c r="AA49" s="76">
        <v>0</v>
      </c>
      <c r="AB49" s="76">
        <v>0</v>
      </c>
      <c r="AC49" s="76">
        <v>0</v>
      </c>
      <c r="AD49" s="76">
        <v>0</v>
      </c>
      <c r="AE49" s="76">
        <v>0</v>
      </c>
      <c r="AF49" s="76">
        <v>0</v>
      </c>
      <c r="AG49" s="76">
        <v>0</v>
      </c>
      <c r="AH49" s="76">
        <v>0</v>
      </c>
      <c r="AI49" s="76">
        <v>0</v>
      </c>
      <c r="AJ49" s="100" t="s">
        <v>76</v>
      </c>
      <c r="AK49" s="100">
        <v>11301</v>
      </c>
    </row>
    <row r="50" spans="1:37" ht="18.75" customHeight="1" x14ac:dyDescent="0.2">
      <c r="A50" s="48">
        <v>45</v>
      </c>
      <c r="B50" s="110" t="s">
        <v>338</v>
      </c>
      <c r="C50" s="49" t="s">
        <v>69</v>
      </c>
      <c r="D50" s="49" t="s">
        <v>70</v>
      </c>
      <c r="E50" s="13">
        <v>15.054802256549396</v>
      </c>
      <c r="F50" s="5">
        <v>15.747930549934516</v>
      </c>
      <c r="G50" s="5">
        <v>17.259072271603294</v>
      </c>
      <c r="H50" s="5">
        <v>11.831199675036819</v>
      </c>
      <c r="I50" s="5">
        <v>12.752216232787447</v>
      </c>
      <c r="J50" s="5"/>
      <c r="K50" s="5">
        <v>18</v>
      </c>
      <c r="L50" s="5">
        <v>12.686804320538803</v>
      </c>
      <c r="M50" s="5">
        <v>11.170329751290808</v>
      </c>
      <c r="N50" s="5">
        <v>22.100502864493095</v>
      </c>
      <c r="O50" s="5">
        <v>17.277642362213879</v>
      </c>
      <c r="P50" s="5">
        <v>18.882338861577722</v>
      </c>
      <c r="Q50" s="5">
        <v>19.444444444444446</v>
      </c>
      <c r="R50" s="5">
        <v>5.0193159180908262</v>
      </c>
      <c r="S50" s="76">
        <v>15.971286086845796</v>
      </c>
      <c r="T50" s="76">
        <v>11.897442661712947</v>
      </c>
      <c r="U50" s="76">
        <v>0</v>
      </c>
      <c r="V50" s="76">
        <v>0</v>
      </c>
      <c r="W50" s="76">
        <v>0</v>
      </c>
      <c r="X50" s="76">
        <v>0</v>
      </c>
      <c r="Y50" s="76"/>
      <c r="Z50" s="76">
        <v>0</v>
      </c>
      <c r="AA50" s="76">
        <v>0</v>
      </c>
      <c r="AB50" s="76">
        <v>0</v>
      </c>
      <c r="AC50" s="76">
        <v>0</v>
      </c>
      <c r="AD50" s="76">
        <v>0</v>
      </c>
      <c r="AE50" s="76">
        <v>0</v>
      </c>
      <c r="AF50" s="76">
        <v>0</v>
      </c>
      <c r="AG50" s="76">
        <v>0</v>
      </c>
      <c r="AH50" s="76">
        <v>0</v>
      </c>
      <c r="AI50" s="76">
        <v>0</v>
      </c>
      <c r="AJ50" s="100" t="s">
        <v>212</v>
      </c>
      <c r="AK50" s="100">
        <v>1581</v>
      </c>
    </row>
    <row r="51" spans="1:37" ht="18" customHeight="1" x14ac:dyDescent="0.2">
      <c r="A51" s="48">
        <v>47</v>
      </c>
      <c r="B51" s="110" t="s">
        <v>338</v>
      </c>
      <c r="C51" s="49" t="s">
        <v>169</v>
      </c>
      <c r="D51" s="49" t="s">
        <v>64</v>
      </c>
      <c r="E51" s="13">
        <v>3.8037647652472346</v>
      </c>
      <c r="F51" s="5">
        <v>5.84786123412165</v>
      </c>
      <c r="G51" s="5">
        <v>3.1333075652746878</v>
      </c>
      <c r="H51" s="5">
        <v>4.6475852442550165</v>
      </c>
      <c r="I51" s="5">
        <v>4.8007041074231305</v>
      </c>
      <c r="J51" s="5">
        <v>1.6952744225471506</v>
      </c>
      <c r="K51" s="5">
        <v>3.3898305084745624</v>
      </c>
      <c r="L51" s="5">
        <v>4.7466625417681492</v>
      </c>
      <c r="M51" s="5">
        <v>4.3637347433372602</v>
      </c>
      <c r="N51" s="5">
        <v>4.642183631570866</v>
      </c>
      <c r="O51" s="5">
        <v>4.3883226993966797</v>
      </c>
      <c r="P51" s="5">
        <v>1.4722379620198622</v>
      </c>
      <c r="Q51" s="5">
        <v>2.6627218934911054</v>
      </c>
      <c r="R51" s="5">
        <v>5.7832107949593103</v>
      </c>
      <c r="S51" s="76">
        <v>4.5015047346217596</v>
      </c>
      <c r="T51" s="76">
        <v>3.0767837091156807</v>
      </c>
      <c r="U51" s="76">
        <v>0</v>
      </c>
      <c r="V51" s="76">
        <v>0</v>
      </c>
      <c r="W51" s="76">
        <v>0</v>
      </c>
      <c r="X51" s="76">
        <v>0</v>
      </c>
      <c r="Y51" s="76">
        <v>0</v>
      </c>
      <c r="Z51" s="76">
        <v>0</v>
      </c>
      <c r="AA51" s="76">
        <v>0</v>
      </c>
      <c r="AB51" s="76">
        <v>0</v>
      </c>
      <c r="AC51" s="76">
        <v>0</v>
      </c>
      <c r="AD51" s="76">
        <v>0</v>
      </c>
      <c r="AE51" s="76">
        <v>0</v>
      </c>
      <c r="AF51" s="76">
        <v>0</v>
      </c>
      <c r="AG51" s="76">
        <v>0</v>
      </c>
      <c r="AH51" s="76">
        <v>0</v>
      </c>
      <c r="AI51" s="76">
        <v>0</v>
      </c>
      <c r="AJ51" s="100" t="s">
        <v>77</v>
      </c>
      <c r="AK51" s="100">
        <v>10933</v>
      </c>
    </row>
    <row r="52" spans="1:37" ht="18.75" customHeight="1" x14ac:dyDescent="0.2">
      <c r="A52" s="48">
        <v>50</v>
      </c>
      <c r="B52" s="110" t="s">
        <v>339</v>
      </c>
      <c r="C52" s="49" t="s">
        <v>160</v>
      </c>
      <c r="D52" s="49" t="s">
        <v>65</v>
      </c>
      <c r="E52" s="13">
        <v>84.570612443451267</v>
      </c>
      <c r="F52" s="5">
        <v>85.528093604460679</v>
      </c>
      <c r="G52" s="5">
        <v>90.20066580979082</v>
      </c>
      <c r="H52" s="5">
        <v>86.722162017173204</v>
      </c>
      <c r="I52" s="5">
        <v>87.858343649228971</v>
      </c>
      <c r="J52" s="5">
        <v>85.52659461750369</v>
      </c>
      <c r="K52" s="5">
        <v>80.624999999999986</v>
      </c>
      <c r="L52" s="5">
        <v>87.71519635200255</v>
      </c>
      <c r="M52" s="5">
        <v>85.898568640488193</v>
      </c>
      <c r="N52" s="5">
        <v>82.501172116493066</v>
      </c>
      <c r="O52" s="5">
        <v>81.358185337347848</v>
      </c>
      <c r="P52" s="5">
        <v>87.580080817629181</v>
      </c>
      <c r="Q52" s="5">
        <v>87.172011661807659</v>
      </c>
      <c r="R52" s="5">
        <v>77.035315656801799</v>
      </c>
      <c r="S52" s="76">
        <v>86.496685055831222</v>
      </c>
      <c r="T52" s="76">
        <v>78.739829053279038</v>
      </c>
      <c r="U52" s="76">
        <v>0</v>
      </c>
      <c r="V52" s="76">
        <v>1</v>
      </c>
      <c r="W52" s="76">
        <v>0</v>
      </c>
      <c r="X52" s="76">
        <v>1</v>
      </c>
      <c r="Y52" s="76">
        <v>0</v>
      </c>
      <c r="Z52" s="76">
        <v>0</v>
      </c>
      <c r="AA52" s="76">
        <v>0</v>
      </c>
      <c r="AB52" s="76">
        <v>0</v>
      </c>
      <c r="AC52" s="76">
        <v>0</v>
      </c>
      <c r="AD52" s="76">
        <v>0</v>
      </c>
      <c r="AE52" s="76">
        <v>0</v>
      </c>
      <c r="AF52" s="76">
        <v>0</v>
      </c>
      <c r="AG52" s="76">
        <v>-1</v>
      </c>
      <c r="AH52" s="76">
        <v>0</v>
      </c>
      <c r="AI52" s="76">
        <v>-1</v>
      </c>
      <c r="AJ52" s="100" t="s">
        <v>75</v>
      </c>
      <c r="AK52" s="100">
        <v>11174</v>
      </c>
    </row>
    <row r="53" spans="1:37" ht="18.75" customHeight="1" x14ac:dyDescent="0.2">
      <c r="A53" s="48">
        <v>51</v>
      </c>
      <c r="B53" s="110" t="s">
        <v>339</v>
      </c>
      <c r="C53" s="49" t="s">
        <v>162</v>
      </c>
      <c r="D53" s="49" t="s">
        <v>66</v>
      </c>
      <c r="E53" s="13">
        <v>91.488502385279162</v>
      </c>
      <c r="F53" s="5">
        <v>91.594300194740612</v>
      </c>
      <c r="G53" s="5">
        <v>94.853056358190912</v>
      </c>
      <c r="H53" s="5">
        <v>93.449242033127902</v>
      </c>
      <c r="I53" s="5">
        <v>91.702026223522552</v>
      </c>
      <c r="J53" s="5">
        <v>91.915660097478295</v>
      </c>
      <c r="K53" s="5">
        <v>89.748953974895429</v>
      </c>
      <c r="L53" s="5">
        <v>92.897661925621406</v>
      </c>
      <c r="M53" s="5">
        <v>91.202580577871359</v>
      </c>
      <c r="N53" s="5">
        <v>88.380630699301349</v>
      </c>
      <c r="O53" s="5">
        <v>90.475773768790759</v>
      </c>
      <c r="P53" s="5">
        <v>89.725636013344285</v>
      </c>
      <c r="Q53" s="5">
        <v>93.294460641399453</v>
      </c>
      <c r="R53" s="5">
        <v>88.198712175682843</v>
      </c>
      <c r="S53" s="76">
        <v>91.374009972659735</v>
      </c>
      <c r="T53" s="76">
        <v>89.516648122652342</v>
      </c>
      <c r="U53" s="76">
        <v>0</v>
      </c>
      <c r="V53" s="76">
        <v>1</v>
      </c>
      <c r="W53" s="76">
        <v>0</v>
      </c>
      <c r="X53" s="76">
        <v>0</v>
      </c>
      <c r="Y53" s="76">
        <v>0</v>
      </c>
      <c r="Z53" s="76">
        <v>0</v>
      </c>
      <c r="AA53" s="76">
        <v>0</v>
      </c>
      <c r="AB53" s="76">
        <v>0</v>
      </c>
      <c r="AC53" s="76">
        <v>-1</v>
      </c>
      <c r="AD53" s="76">
        <v>0</v>
      </c>
      <c r="AE53" s="76">
        <v>0</v>
      </c>
      <c r="AF53" s="76">
        <v>0</v>
      </c>
      <c r="AG53" s="76">
        <v>0</v>
      </c>
      <c r="AH53" s="76">
        <v>0</v>
      </c>
      <c r="AI53" s="76">
        <v>0</v>
      </c>
      <c r="AJ53" s="100" t="s">
        <v>75</v>
      </c>
      <c r="AK53" s="100">
        <v>11135</v>
      </c>
    </row>
    <row r="54" spans="1:37" ht="18.75" customHeight="1" x14ac:dyDescent="0.2">
      <c r="A54" s="48">
        <v>52</v>
      </c>
      <c r="B54" s="110" t="s">
        <v>332</v>
      </c>
      <c r="C54" s="49" t="s">
        <v>161</v>
      </c>
      <c r="D54" s="49" t="s">
        <v>72</v>
      </c>
      <c r="E54" s="13">
        <v>81.682298090982869</v>
      </c>
      <c r="F54" s="5">
        <v>84.480343758406306</v>
      </c>
      <c r="G54" s="5">
        <v>86.93324265490476</v>
      </c>
      <c r="H54" s="5">
        <v>86.712228034598297</v>
      </c>
      <c r="I54" s="5">
        <v>85.75255953427957</v>
      </c>
      <c r="J54" s="5">
        <v>85.134562407289678</v>
      </c>
      <c r="K54" s="5">
        <v>79.621848739495789</v>
      </c>
      <c r="L54" s="5">
        <v>84.474539478291305</v>
      </c>
      <c r="M54" s="5">
        <v>77.375309426065499</v>
      </c>
      <c r="N54" s="5">
        <v>78.329336751753175</v>
      </c>
      <c r="O54" s="5">
        <v>80.455012794316687</v>
      </c>
      <c r="P54" s="5">
        <v>83.279494423275338</v>
      </c>
      <c r="Q54" s="5">
        <v>85.63049853372442</v>
      </c>
      <c r="R54" s="5">
        <v>71.934196681041911</v>
      </c>
      <c r="S54" s="76">
        <v>85.808351321397907</v>
      </c>
      <c r="T54" s="76">
        <v>74.536178919533114</v>
      </c>
      <c r="U54" s="76">
        <v>0</v>
      </c>
      <c r="V54" s="76">
        <v>1</v>
      </c>
      <c r="W54" s="76">
        <v>1</v>
      </c>
      <c r="X54" s="76">
        <v>1</v>
      </c>
      <c r="Y54" s="76">
        <v>0</v>
      </c>
      <c r="Z54" s="76">
        <v>0</v>
      </c>
      <c r="AA54" s="76">
        <v>0</v>
      </c>
      <c r="AB54" s="76">
        <v>0</v>
      </c>
      <c r="AC54" s="76">
        <v>0</v>
      </c>
      <c r="AD54" s="76">
        <v>0</v>
      </c>
      <c r="AE54" s="76">
        <v>0</v>
      </c>
      <c r="AF54" s="76">
        <v>0</v>
      </c>
      <c r="AG54" s="76">
        <v>-1</v>
      </c>
      <c r="AH54" s="76">
        <v>1</v>
      </c>
      <c r="AI54" s="76">
        <v>-1</v>
      </c>
      <c r="AJ54" s="100" t="s">
        <v>75</v>
      </c>
      <c r="AK54" s="100">
        <v>11112</v>
      </c>
    </row>
    <row r="55" spans="1:37" ht="18.75" customHeight="1" x14ac:dyDescent="0.2">
      <c r="A55" s="48">
        <v>53</v>
      </c>
      <c r="B55" s="110" t="s">
        <v>332</v>
      </c>
      <c r="C55" s="49" t="s">
        <v>158</v>
      </c>
      <c r="D55" s="49" t="s">
        <v>61</v>
      </c>
      <c r="E55" s="13">
        <v>78.710545773007041</v>
      </c>
      <c r="F55" s="5">
        <v>80.786169871411445</v>
      </c>
      <c r="G55" s="5">
        <v>82.666502086148057</v>
      </c>
      <c r="H55" s="5">
        <v>82.000941513203429</v>
      </c>
      <c r="I55" s="5">
        <v>82.66411786286659</v>
      </c>
      <c r="J55" s="5">
        <v>82.920110192837456</v>
      </c>
      <c r="K55" s="5">
        <v>76.939203354297675</v>
      </c>
      <c r="L55" s="5">
        <v>81.621147203969485</v>
      </c>
      <c r="M55" s="5">
        <v>73.726783462213263</v>
      </c>
      <c r="N55" s="5">
        <v>75.049994260586416</v>
      </c>
      <c r="O55" s="5">
        <v>78.610016289003255</v>
      </c>
      <c r="P55" s="5">
        <v>84.281138032846769</v>
      </c>
      <c r="Q55" s="5">
        <v>81.231671554252301</v>
      </c>
      <c r="R55" s="5">
        <v>71.533699539255508</v>
      </c>
      <c r="S55" s="76">
        <v>78.206180838276154</v>
      </c>
      <c r="T55" s="76">
        <v>76.163114352329146</v>
      </c>
      <c r="U55" s="76">
        <v>0</v>
      </c>
      <c r="V55" s="76">
        <v>1</v>
      </c>
      <c r="W55" s="76">
        <v>0</v>
      </c>
      <c r="X55" s="76">
        <v>1</v>
      </c>
      <c r="Y55" s="76">
        <v>0</v>
      </c>
      <c r="Z55" s="76">
        <v>0</v>
      </c>
      <c r="AA55" s="76">
        <v>0</v>
      </c>
      <c r="AB55" s="76">
        <v>-1</v>
      </c>
      <c r="AC55" s="76">
        <v>-1</v>
      </c>
      <c r="AD55" s="76">
        <v>0</v>
      </c>
      <c r="AE55" s="76">
        <v>0</v>
      </c>
      <c r="AF55" s="76">
        <v>0</v>
      </c>
      <c r="AG55" s="76">
        <v>-1</v>
      </c>
      <c r="AH55" s="76">
        <v>0</v>
      </c>
      <c r="AI55" s="76">
        <v>0</v>
      </c>
      <c r="AJ55" s="100" t="s">
        <v>75</v>
      </c>
      <c r="AK55" s="100">
        <v>11087</v>
      </c>
    </row>
    <row r="56" spans="1:37" ht="18.75" customHeight="1" x14ac:dyDescent="0.2">
      <c r="A56" s="48">
        <v>71</v>
      </c>
      <c r="B56" s="110" t="s">
        <v>334</v>
      </c>
      <c r="C56" s="49" t="s">
        <v>62</v>
      </c>
      <c r="D56" s="49" t="s">
        <v>63</v>
      </c>
      <c r="E56" s="13">
        <v>59.659733359614066</v>
      </c>
      <c r="F56" s="5"/>
      <c r="G56" s="5"/>
      <c r="H56" s="5"/>
      <c r="I56" s="5"/>
      <c r="J56" s="5"/>
      <c r="K56" s="5"/>
      <c r="L56" s="5"/>
      <c r="M56" s="5"/>
      <c r="N56" s="5">
        <v>39.78604684905951</v>
      </c>
      <c r="O56" s="5">
        <v>74.800122287675578</v>
      </c>
      <c r="P56" s="5"/>
      <c r="Q56" s="5"/>
      <c r="R56" s="5">
        <v>44.975319555300324</v>
      </c>
      <c r="S56" s="76"/>
      <c r="T56" s="76">
        <v>68.488697794324864</v>
      </c>
      <c r="U56" s="76"/>
      <c r="V56" s="76"/>
      <c r="W56" s="76"/>
      <c r="X56" s="76"/>
      <c r="Y56" s="76"/>
      <c r="Z56" s="76"/>
      <c r="AA56" s="76"/>
      <c r="AB56" s="76"/>
      <c r="AC56" s="76">
        <v>0</v>
      </c>
      <c r="AD56" s="76">
        <v>0</v>
      </c>
      <c r="AE56" s="76"/>
      <c r="AF56" s="76"/>
      <c r="AG56" s="76">
        <v>0</v>
      </c>
      <c r="AH56" s="76"/>
      <c r="AI56" s="76">
        <v>0</v>
      </c>
      <c r="AJ56" s="100" t="s">
        <v>214</v>
      </c>
      <c r="AK56" s="100">
        <v>275</v>
      </c>
    </row>
    <row r="57" spans="1:37" x14ac:dyDescent="0.2">
      <c r="A57" s="53"/>
      <c r="B57" s="53"/>
      <c r="C57" s="54"/>
      <c r="D57" s="54"/>
      <c r="E57" s="13"/>
      <c r="F57" s="98"/>
    </row>
    <row r="58" spans="1:37" ht="15.75" customHeight="1" x14ac:dyDescent="0.2">
      <c r="A58" s="47"/>
      <c r="B58" s="47"/>
      <c r="C58" s="62"/>
      <c r="D58" s="157" t="s">
        <v>92</v>
      </c>
      <c r="E58" s="158"/>
      <c r="F58" s="3">
        <v>1</v>
      </c>
      <c r="G58" s="4">
        <v>0</v>
      </c>
      <c r="H58" s="4">
        <v>1</v>
      </c>
      <c r="I58" s="4">
        <v>0</v>
      </c>
      <c r="J58" s="4">
        <v>1</v>
      </c>
      <c r="K58" s="4">
        <v>14</v>
      </c>
      <c r="L58" s="4">
        <v>8</v>
      </c>
      <c r="M58" s="4">
        <v>12</v>
      </c>
      <c r="N58" s="4">
        <v>10</v>
      </c>
      <c r="O58" s="4">
        <v>5</v>
      </c>
      <c r="P58" s="4">
        <v>0</v>
      </c>
      <c r="Q58" s="4">
        <v>2</v>
      </c>
      <c r="R58" s="4">
        <v>12</v>
      </c>
      <c r="S58" s="4">
        <v>1</v>
      </c>
      <c r="T58" s="4">
        <v>7</v>
      </c>
    </row>
    <row r="59" spans="1:37" ht="15.75" customHeight="1" x14ac:dyDescent="0.2">
      <c r="A59" s="47"/>
      <c r="B59" s="47"/>
      <c r="D59" s="159" t="s">
        <v>92</v>
      </c>
      <c r="E59" s="160"/>
      <c r="F59" s="108">
        <v>4</v>
      </c>
      <c r="G59" s="109">
        <v>13</v>
      </c>
      <c r="H59" s="109">
        <v>10</v>
      </c>
      <c r="I59" s="109">
        <v>12</v>
      </c>
      <c r="J59" s="109">
        <v>3</v>
      </c>
      <c r="K59" s="109">
        <v>0</v>
      </c>
      <c r="L59" s="109">
        <v>3</v>
      </c>
      <c r="M59" s="109">
        <v>1</v>
      </c>
      <c r="N59" s="109">
        <v>1</v>
      </c>
      <c r="O59" s="109">
        <v>0</v>
      </c>
      <c r="P59" s="109">
        <v>8</v>
      </c>
      <c r="Q59" s="109">
        <v>3</v>
      </c>
      <c r="R59" s="109">
        <v>0</v>
      </c>
      <c r="S59" s="109">
        <v>7</v>
      </c>
      <c r="T59" s="109">
        <v>0</v>
      </c>
    </row>
    <row r="60" spans="1:37" ht="15" customHeight="1" x14ac:dyDescent="0.2">
      <c r="A60" s="47"/>
      <c r="B60" s="47"/>
      <c r="C60" s="63"/>
      <c r="D60" s="63"/>
      <c r="E60" s="63"/>
    </row>
    <row r="61" spans="1:37" ht="30.75" customHeight="1" x14ac:dyDescent="0.2">
      <c r="A61" s="156" t="s">
        <v>359</v>
      </c>
      <c r="B61" s="156"/>
      <c r="C61" s="156"/>
      <c r="D61" s="156"/>
      <c r="E61" s="156"/>
      <c r="F61" s="156"/>
      <c r="G61" s="156"/>
      <c r="H61" s="156"/>
      <c r="I61" s="156"/>
      <c r="J61" s="156"/>
      <c r="K61" s="156"/>
      <c r="L61" s="156"/>
      <c r="M61" s="156"/>
      <c r="N61" s="156"/>
      <c r="O61" s="156"/>
      <c r="P61" s="156"/>
      <c r="Q61" s="156"/>
      <c r="R61" s="156"/>
      <c r="S61" s="156"/>
      <c r="T61" s="156"/>
    </row>
    <row r="62" spans="1:37" ht="15" customHeight="1" x14ac:dyDescent="0.2">
      <c r="A62" s="63" t="s">
        <v>364</v>
      </c>
      <c r="B62" s="134"/>
      <c r="C62" s="134"/>
      <c r="D62" s="134"/>
      <c r="E62" s="134"/>
      <c r="F62" s="134"/>
      <c r="G62" s="134"/>
      <c r="H62" s="134"/>
      <c r="I62" s="134"/>
      <c r="J62" s="134"/>
      <c r="K62" s="134"/>
      <c r="L62" s="134"/>
      <c r="M62" s="134"/>
      <c r="N62" s="134"/>
      <c r="O62" s="134"/>
      <c r="P62" s="134"/>
      <c r="Q62" s="134"/>
      <c r="R62" s="134"/>
      <c r="S62" s="134"/>
      <c r="T62" s="134"/>
    </row>
    <row r="63" spans="1:37" ht="15" customHeight="1" x14ac:dyDescent="0.2">
      <c r="A63" s="63" t="s">
        <v>363</v>
      </c>
    </row>
    <row r="64" spans="1:37" ht="15" customHeight="1" x14ac:dyDescent="0.2">
      <c r="A64" s="63"/>
    </row>
  </sheetData>
  <mergeCells count="7">
    <mergeCell ref="A61:T61"/>
    <mergeCell ref="O1:R1"/>
    <mergeCell ref="D58:E58"/>
    <mergeCell ref="D59:E59"/>
    <mergeCell ref="E1:F1"/>
    <mergeCell ref="G1:J1"/>
    <mergeCell ref="K1:N1"/>
  </mergeCells>
  <conditionalFormatting sqref="F4:T39 F50:T50 F52:T56">
    <cfRule type="containsBlanks" dxfId="117" priority="9">
      <formula>LEN(TRIM(F4))=0</formula>
    </cfRule>
    <cfRule type="expression" dxfId="116" priority="10">
      <formula>U4=1</formula>
    </cfRule>
    <cfRule type="expression" dxfId="115" priority="11">
      <formula>U4=0</formula>
    </cfRule>
    <cfRule type="expression" dxfId="114" priority="12">
      <formula>U4=-1</formula>
    </cfRule>
  </conditionalFormatting>
  <conditionalFormatting sqref="H58:T59 F58:F59">
    <cfRule type="containsBlanks" dxfId="113" priority="5" stopIfTrue="1">
      <formula>LEN(TRIM(F58))=0</formula>
    </cfRule>
    <cfRule type="expression" dxfId="112" priority="6">
      <formula>#REF!=0</formula>
    </cfRule>
    <cfRule type="expression" dxfId="111" priority="7">
      <formula>#REF!=1</formula>
    </cfRule>
    <cfRule type="expression" dxfId="110" priority="8">
      <formula>#REF!=-1</formula>
    </cfRule>
  </conditionalFormatting>
  <conditionalFormatting sqref="G58:G59">
    <cfRule type="containsBlanks" dxfId="109" priority="1" stopIfTrue="1">
      <formula>LEN(TRIM(G58))=0</formula>
    </cfRule>
    <cfRule type="expression" dxfId="108" priority="2">
      <formula>#REF!=0</formula>
    </cfRule>
    <cfRule type="expression" dxfId="107" priority="3">
      <formula>#REF!=1</formula>
    </cfRule>
    <cfRule type="expression" dxfId="106" priority="4">
      <formula>#REF!=-1</formula>
    </cfRule>
  </conditionalFormatting>
  <printOptions horizontalCentered="1"/>
  <pageMargins left="0" right="0" top="0" bottom="0" header="0" footer="0"/>
  <pageSetup paperSize="8" scale="65" fitToHeight="0"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K55"/>
  <sheetViews>
    <sheetView showGridLines="0" tabSelected="1" zoomScale="85" zoomScaleNormal="85" zoomScaleSheetLayoutView="85" zoomScalePageLayoutView="90" workbookViewId="0">
      <pane ySplit="4" topLeftCell="A5" activePane="bottomLeft" state="frozen"/>
      <selection activeCell="B60" sqref="B60"/>
      <selection pane="bottomLeft" activeCell="B35" sqref="B35"/>
    </sheetView>
  </sheetViews>
  <sheetFormatPr defaultColWidth="0" defaultRowHeight="11.25" x14ac:dyDescent="0.2"/>
  <cols>
    <col min="1" max="1" width="5.375" style="59" customWidth="1"/>
    <col min="2" max="2" width="90.5" style="47" customWidth="1"/>
    <col min="3" max="3" width="19.625" style="47" customWidth="1"/>
    <col min="4" max="4" width="3" style="123" customWidth="1"/>
    <col min="5" max="19" width="3.25" style="74" customWidth="1"/>
    <col min="20" max="56" width="3.25" style="47" customWidth="1"/>
    <col min="57" max="16311" width="9" style="47" hidden="1"/>
    <col min="16312" max="16313" width="19.125" style="47" hidden="1"/>
    <col min="16314" max="16384" width="23.375" style="47" hidden="1"/>
  </cols>
  <sheetData>
    <row r="1" spans="1:56" s="58" customFormat="1" ht="40.5" customHeight="1" x14ac:dyDescent="0.2">
      <c r="A1" s="55"/>
      <c r="B1" s="128"/>
      <c r="C1" s="128"/>
      <c r="D1" s="147"/>
      <c r="E1" s="147"/>
      <c r="F1" s="146"/>
      <c r="G1" s="146"/>
      <c r="H1" s="146"/>
      <c r="I1" s="146"/>
      <c r="J1" s="146"/>
      <c r="K1" s="146"/>
      <c r="L1" s="146"/>
      <c r="M1" s="146"/>
      <c r="N1" s="146"/>
      <c r="O1" s="146"/>
      <c r="P1" s="146"/>
      <c r="Q1" s="146"/>
      <c r="R1" s="127"/>
      <c r="S1" s="74"/>
    </row>
    <row r="2" spans="1:56" ht="48" customHeight="1" x14ac:dyDescent="0.2">
      <c r="B2" s="59"/>
      <c r="C2" s="60" t="s">
        <v>0</v>
      </c>
      <c r="D2" s="61"/>
      <c r="E2" s="61"/>
      <c r="F2" s="96"/>
      <c r="G2" s="96"/>
      <c r="H2" s="96"/>
      <c r="I2" s="96"/>
      <c r="J2" s="96"/>
      <c r="K2" s="96"/>
      <c r="L2" s="96"/>
      <c r="M2" s="96"/>
      <c r="N2" s="96"/>
      <c r="O2" s="96"/>
      <c r="P2" s="96"/>
      <c r="Q2" s="96"/>
      <c r="R2" s="96"/>
      <c r="S2" s="96"/>
      <c r="T2" s="74"/>
      <c r="U2" s="74"/>
      <c r="V2" s="74"/>
      <c r="W2" s="74"/>
      <c r="X2" s="74"/>
      <c r="Y2" s="74"/>
      <c r="Z2" s="74"/>
      <c r="AA2" s="74"/>
      <c r="AB2" s="74"/>
      <c r="AC2" s="74"/>
      <c r="AD2" s="74"/>
      <c r="AE2" s="74"/>
      <c r="AF2" s="58"/>
      <c r="AG2" s="58"/>
      <c r="AH2" s="58"/>
      <c r="AI2" s="58"/>
      <c r="AJ2" s="99"/>
      <c r="AK2" s="99"/>
    </row>
    <row r="3" spans="1:56" s="171" customFormat="1" ht="20.25" customHeight="1" x14ac:dyDescent="0.2">
      <c r="A3" s="59"/>
      <c r="B3" s="60"/>
      <c r="C3" s="61"/>
      <c r="D3" s="115"/>
      <c r="E3" s="167" t="s">
        <v>350</v>
      </c>
      <c r="F3" s="168"/>
      <c r="G3" s="168"/>
      <c r="H3" s="168"/>
      <c r="I3" s="168"/>
      <c r="J3" s="168"/>
      <c r="K3" s="168"/>
      <c r="L3" s="168"/>
      <c r="M3" s="168"/>
      <c r="N3" s="168"/>
      <c r="O3" s="168"/>
      <c r="P3" s="168"/>
      <c r="Q3" s="168"/>
      <c r="R3" s="168"/>
      <c r="S3" s="168"/>
      <c r="T3" s="168"/>
      <c r="U3" s="169"/>
      <c r="V3" s="170" t="s">
        <v>354</v>
      </c>
    </row>
    <row r="4" spans="1:56" s="81" customFormat="1" ht="150" x14ac:dyDescent="0.2">
      <c r="A4" s="101" t="s">
        <v>361</v>
      </c>
      <c r="B4" s="102" t="s">
        <v>74</v>
      </c>
      <c r="C4" s="102" t="s">
        <v>73</v>
      </c>
      <c r="D4" s="116" t="s">
        <v>55</v>
      </c>
      <c r="E4" s="89" t="s">
        <v>16</v>
      </c>
      <c r="F4" s="2" t="s">
        <v>5</v>
      </c>
      <c r="G4" s="2" t="s">
        <v>19</v>
      </c>
      <c r="H4" s="2" t="s">
        <v>28</v>
      </c>
      <c r="I4" s="2" t="s">
        <v>30</v>
      </c>
      <c r="J4" s="2" t="s">
        <v>7</v>
      </c>
      <c r="K4" s="2" t="s">
        <v>25</v>
      </c>
      <c r="L4" s="2" t="s">
        <v>14</v>
      </c>
      <c r="M4" s="2" t="s">
        <v>248</v>
      </c>
      <c r="N4" s="2" t="s">
        <v>9</v>
      </c>
      <c r="O4" s="2" t="s">
        <v>11</v>
      </c>
      <c r="P4" s="2" t="s">
        <v>42</v>
      </c>
      <c r="Q4" s="2" t="s">
        <v>116</v>
      </c>
      <c r="R4" s="2" t="s">
        <v>1</v>
      </c>
      <c r="S4" s="2" t="s">
        <v>247</v>
      </c>
      <c r="T4" s="2" t="s">
        <v>33</v>
      </c>
      <c r="U4" s="90" t="s">
        <v>3</v>
      </c>
      <c r="V4" s="89" t="s">
        <v>17</v>
      </c>
      <c r="W4" s="2" t="s">
        <v>51</v>
      </c>
      <c r="X4" s="2" t="s">
        <v>41</v>
      </c>
      <c r="Y4" s="2" t="s">
        <v>117</v>
      </c>
      <c r="Z4" s="2" t="s">
        <v>6</v>
      </c>
      <c r="AA4" s="2" t="s">
        <v>38</v>
      </c>
      <c r="AB4" s="2" t="s">
        <v>32</v>
      </c>
      <c r="AC4" s="2" t="s">
        <v>36</v>
      </c>
      <c r="AD4" s="2" t="s">
        <v>20</v>
      </c>
      <c r="AE4" s="2" t="s">
        <v>29</v>
      </c>
      <c r="AF4" s="2" t="s">
        <v>37</v>
      </c>
      <c r="AG4" s="2" t="s">
        <v>8</v>
      </c>
      <c r="AH4" s="2" t="s">
        <v>45</v>
      </c>
      <c r="AI4" s="2" t="s">
        <v>26</v>
      </c>
      <c r="AJ4" s="2" t="s">
        <v>27</v>
      </c>
      <c r="AK4" s="2" t="s">
        <v>31</v>
      </c>
      <c r="AL4" s="2" t="s">
        <v>15</v>
      </c>
      <c r="AM4" s="2" t="s">
        <v>356</v>
      </c>
      <c r="AN4" s="2" t="s">
        <v>118</v>
      </c>
      <c r="AO4" s="2" t="s">
        <v>10</v>
      </c>
      <c r="AP4" s="2" t="s">
        <v>22</v>
      </c>
      <c r="AQ4" s="2" t="s">
        <v>12</v>
      </c>
      <c r="AR4" s="2" t="s">
        <v>13</v>
      </c>
      <c r="AS4" s="2" t="s">
        <v>119</v>
      </c>
      <c r="AT4" s="2" t="s">
        <v>120</v>
      </c>
      <c r="AU4" s="2" t="s">
        <v>121</v>
      </c>
      <c r="AV4" s="2" t="s">
        <v>163</v>
      </c>
      <c r="AW4" s="2" t="s">
        <v>164</v>
      </c>
      <c r="AX4" s="2" t="s">
        <v>2</v>
      </c>
      <c r="AY4" s="2" t="s">
        <v>355</v>
      </c>
      <c r="AZ4" s="2" t="s">
        <v>40</v>
      </c>
      <c r="BA4" s="2" t="s">
        <v>35</v>
      </c>
      <c r="BB4" s="2" t="s">
        <v>34</v>
      </c>
      <c r="BC4" s="2" t="s">
        <v>21</v>
      </c>
      <c r="BD4" s="2" t="s">
        <v>4</v>
      </c>
    </row>
    <row r="5" spans="1:56" ht="18.75" customHeight="1" x14ac:dyDescent="0.2">
      <c r="A5" s="48">
        <v>5</v>
      </c>
      <c r="B5" s="51" t="s">
        <v>125</v>
      </c>
      <c r="C5" s="51" t="s">
        <v>67</v>
      </c>
      <c r="D5" s="117">
        <v>-1.1060639125455936</v>
      </c>
      <c r="E5" s="103">
        <v>0.13356182478101175</v>
      </c>
      <c r="F5" s="5">
        <v>-2.0095947795703353</v>
      </c>
      <c r="G5" s="5">
        <v>-1.4037850913662311</v>
      </c>
      <c r="H5" s="5">
        <v>-1.0913335236939758</v>
      </c>
      <c r="I5" s="5">
        <v>6.6305859360318777</v>
      </c>
      <c r="J5" s="5">
        <v>5.5290420207242619E-2</v>
      </c>
      <c r="K5" s="5">
        <v>-2.510742004940397</v>
      </c>
      <c r="L5" s="5">
        <v>-0.51841987305795101</v>
      </c>
      <c r="M5" s="5">
        <v>-0.95517384451713383</v>
      </c>
      <c r="N5" s="5">
        <v>2.8084038922886236</v>
      </c>
      <c r="O5" s="5">
        <v>-1.0329535718030485</v>
      </c>
      <c r="P5" s="5">
        <v>-1.7802297033836965</v>
      </c>
      <c r="Q5" s="5">
        <v>-2.1008703096019019</v>
      </c>
      <c r="R5" s="76">
        <v>-1.3565173653946943</v>
      </c>
      <c r="S5" s="76">
        <v>-1.4867572853038382</v>
      </c>
      <c r="T5" s="76">
        <v>-5.9927541642181836E-2</v>
      </c>
      <c r="U5" s="104">
        <v>0.15621017101996415</v>
      </c>
      <c r="V5" s="105">
        <v>0.45542635658914321</v>
      </c>
      <c r="W5" s="76">
        <v>-0.72565543071161187</v>
      </c>
      <c r="X5" s="76">
        <v>0.14619883040936088</v>
      </c>
      <c r="Y5" s="76">
        <v>-3.0726721928160146</v>
      </c>
      <c r="Z5" s="76">
        <v>-0.23188405797101552</v>
      </c>
      <c r="AA5" s="76">
        <v>0.7459207459207704</v>
      </c>
      <c r="AB5" s="76">
        <v>-4.3830813061731533E-3</v>
      </c>
      <c r="AC5" s="76">
        <v>-1.3257807375454291</v>
      </c>
      <c r="AD5" s="76">
        <v>-1.4562892622848125</v>
      </c>
      <c r="AE5" s="76">
        <v>-2.0061165426334071</v>
      </c>
      <c r="AF5" s="76">
        <v>0.12481067569805759</v>
      </c>
      <c r="AG5" s="76">
        <v>5.5290420207242619E-2</v>
      </c>
      <c r="AH5" s="76">
        <v>-7.2727272727272805</v>
      </c>
      <c r="AI5" s="76">
        <v>-0.63688422289112623</v>
      </c>
      <c r="AJ5" s="76">
        <v>-2.6164874551971593</v>
      </c>
      <c r="AK5" s="76">
        <v>1.2658227848101262</v>
      </c>
      <c r="AL5" s="76">
        <v>-0.39991445680058746</v>
      </c>
      <c r="AM5" s="76">
        <v>-0.95517384451713383</v>
      </c>
      <c r="AN5" s="76">
        <v>1.7712972566246066</v>
      </c>
      <c r="AO5" s="76">
        <v>2.2008708822415457</v>
      </c>
      <c r="AP5" s="76">
        <v>0.49880720017354463</v>
      </c>
      <c r="AQ5" s="76">
        <v>-0.77569229532578277</v>
      </c>
      <c r="AR5" s="76">
        <v>-2.1644437591550627</v>
      </c>
      <c r="AS5" s="76">
        <v>-1.6042780748663148</v>
      </c>
      <c r="AT5" s="76">
        <v>-3.5087719298245617</v>
      </c>
      <c r="AU5" s="76">
        <v>-0.47438330170778897</v>
      </c>
      <c r="AV5" s="76">
        <v>-2.1008703096019019</v>
      </c>
      <c r="AW5" s="76">
        <v>-2.0719598801790511</v>
      </c>
      <c r="AX5" s="76">
        <v>1.7180678777637155</v>
      </c>
      <c r="AY5" s="76">
        <v>-1.4867572853038382</v>
      </c>
      <c r="AZ5" s="76">
        <v>1.8258587241812165</v>
      </c>
      <c r="BA5" s="76">
        <v>0.82622742439490082</v>
      </c>
      <c r="BB5" s="76">
        <v>-0.66539855203490106</v>
      </c>
      <c r="BC5" s="76">
        <v>-0.15728508890866522</v>
      </c>
      <c r="BD5" s="76">
        <v>-6.2832970495136919E-2</v>
      </c>
    </row>
    <row r="6" spans="1:56" ht="18.75" customHeight="1" x14ac:dyDescent="0.2">
      <c r="A6" s="48">
        <v>6</v>
      </c>
      <c r="B6" s="51" t="s">
        <v>126</v>
      </c>
      <c r="C6" s="51" t="s">
        <v>127</v>
      </c>
      <c r="D6" s="117">
        <v>-1.1954806649870733</v>
      </c>
      <c r="E6" s="103">
        <v>-4.281321559741059</v>
      </c>
      <c r="F6" s="5">
        <v>0.68538457301525568</v>
      </c>
      <c r="G6" s="5">
        <v>-0.42869154608271742</v>
      </c>
      <c r="H6" s="5">
        <v>-4.2388455916939733</v>
      </c>
      <c r="I6" s="5">
        <v>6.9948575030257416</v>
      </c>
      <c r="J6" s="5">
        <v>-8.1315683914962875</v>
      </c>
      <c r="K6" s="5">
        <v>-2.219812244710397</v>
      </c>
      <c r="L6" s="5">
        <v>-2.3957996459732414</v>
      </c>
      <c r="M6" s="5">
        <v>1.8445790092254555</v>
      </c>
      <c r="N6" s="5">
        <v>-4.7789568203518797</v>
      </c>
      <c r="O6" s="5">
        <v>-1.0170036727367062</v>
      </c>
      <c r="P6" s="5">
        <v>-3.3299205497509092</v>
      </c>
      <c r="Q6" s="5">
        <v>-7.1715027129039299</v>
      </c>
      <c r="R6" s="76">
        <v>-1.349532731908397</v>
      </c>
      <c r="S6" s="76">
        <v>10.190977256721354</v>
      </c>
      <c r="T6" s="76">
        <v>-2.7203296614734995</v>
      </c>
      <c r="U6" s="104">
        <v>-0.59248765318494634</v>
      </c>
      <c r="V6" s="105">
        <v>-3.5279741314483317</v>
      </c>
      <c r="W6" s="76">
        <v>-6.4739608217869602</v>
      </c>
      <c r="X6" s="76">
        <v>-4.778761061946895</v>
      </c>
      <c r="Y6" s="76">
        <v>1.2457449594134573</v>
      </c>
      <c r="Z6" s="76">
        <v>0.73651698740792426</v>
      </c>
      <c r="AA6" s="76">
        <v>3.0047813308768667</v>
      </c>
      <c r="AB6" s="76">
        <v>0.68745276809428901</v>
      </c>
      <c r="AC6" s="76">
        <v>1.171289413608946</v>
      </c>
      <c r="AD6" s="76">
        <v>-2.3598518334514722</v>
      </c>
      <c r="AE6" s="76">
        <v>-6.1289354504283864</v>
      </c>
      <c r="AF6" s="76">
        <v>-1.73599406728232</v>
      </c>
      <c r="AG6" s="76">
        <v>-8.1315683914962875</v>
      </c>
      <c r="AH6" s="76">
        <v>-2.1551724137931103</v>
      </c>
      <c r="AI6" s="76">
        <v>-0.67013101663286534</v>
      </c>
      <c r="AJ6" s="76">
        <v>-2.0162057290676358</v>
      </c>
      <c r="AK6" s="76">
        <v>-0.85249289589255284</v>
      </c>
      <c r="AL6" s="76">
        <v>-2.2226226947796306</v>
      </c>
      <c r="AM6" s="76">
        <v>1.8445790092254555</v>
      </c>
      <c r="AN6" s="76">
        <v>1.3736128101462981</v>
      </c>
      <c r="AO6" s="76">
        <v>2.2972972972972627</v>
      </c>
      <c r="AP6" s="76">
        <v>-5.1313131313130782</v>
      </c>
      <c r="AQ6" s="76">
        <v>-1.9513499064422888</v>
      </c>
      <c r="AR6" s="76">
        <v>0.94701736722876717</v>
      </c>
      <c r="AS6" s="76">
        <v>1.0606060606060623</v>
      </c>
      <c r="AT6" s="76">
        <v>-5.8441558441558357</v>
      </c>
      <c r="AU6" s="76">
        <v>-2.8074866310160616</v>
      </c>
      <c r="AV6" s="76">
        <v>-7.1715027129039299</v>
      </c>
      <c r="AW6" s="76">
        <v>7.2014260249553388</v>
      </c>
      <c r="AX6" s="76">
        <v>-16.952380952380949</v>
      </c>
      <c r="AY6" s="76">
        <v>10.190977256721354</v>
      </c>
      <c r="AZ6" s="76">
        <v>-7.5456053067993452</v>
      </c>
      <c r="BA6" s="76">
        <v>0.45192280362681458</v>
      </c>
      <c r="BB6" s="76">
        <v>-2.4124075859851928</v>
      </c>
      <c r="BC6" s="76">
        <v>-1.3809357831664499</v>
      </c>
      <c r="BD6" s="76">
        <v>-1.9906323185011416</v>
      </c>
    </row>
    <row r="7" spans="1:56" ht="18.75" customHeight="1" x14ac:dyDescent="0.2">
      <c r="A7" s="48">
        <v>7</v>
      </c>
      <c r="B7" s="51" t="s">
        <v>128</v>
      </c>
      <c r="C7" s="51" t="s">
        <v>64</v>
      </c>
      <c r="D7" s="117">
        <v>-0.61489359784580344</v>
      </c>
      <c r="E7" s="103">
        <v>-3.6729281781877177E-2</v>
      </c>
      <c r="F7" s="5">
        <v>1.2225422954014071</v>
      </c>
      <c r="G7" s="5">
        <v>1.6860784602258505</v>
      </c>
      <c r="H7" s="5">
        <v>3.2297858058798212</v>
      </c>
      <c r="I7" s="5">
        <v>13.556146698726756</v>
      </c>
      <c r="J7" s="5">
        <v>1.1699841136343778</v>
      </c>
      <c r="K7" s="5">
        <v>3.055922722925537</v>
      </c>
      <c r="L7" s="5">
        <v>-4.2339282835125616</v>
      </c>
      <c r="M7" s="5">
        <v>3.2146252789455758</v>
      </c>
      <c r="N7" s="5">
        <v>-10.016401055382854</v>
      </c>
      <c r="O7" s="5">
        <v>-1.6053238915247228</v>
      </c>
      <c r="P7" s="5">
        <v>-3.6799654617495392</v>
      </c>
      <c r="Q7" s="5">
        <v>3.0769230769229949</v>
      </c>
      <c r="R7" s="76">
        <v>1.8378044919232437</v>
      </c>
      <c r="S7" s="76">
        <v>0.77599379204979613</v>
      </c>
      <c r="T7" s="76">
        <v>-1.9729370183856929</v>
      </c>
      <c r="U7" s="104">
        <v>-0.20584955908980618</v>
      </c>
      <c r="V7" s="105">
        <v>-2.6708672170836287</v>
      </c>
      <c r="W7" s="76">
        <v>8.3985429033998926</v>
      </c>
      <c r="X7" s="76">
        <v>2.9029535864978797</v>
      </c>
      <c r="Y7" s="76">
        <v>-2.4566671216049123</v>
      </c>
      <c r="Z7" s="76">
        <v>16.666666666666679</v>
      </c>
      <c r="AA7" s="76">
        <v>12.945718828071769</v>
      </c>
      <c r="AB7" s="76">
        <v>4.7389440872784405</v>
      </c>
      <c r="AC7" s="76">
        <v>-5.4464681327394331</v>
      </c>
      <c r="AD7" s="76">
        <v>8.8018619712608839</v>
      </c>
      <c r="AE7" s="76">
        <v>1.0972272422159044</v>
      </c>
      <c r="AF7" s="76">
        <v>6.0542365324289094</v>
      </c>
      <c r="AG7" s="76">
        <v>1.1699841136343778</v>
      </c>
      <c r="AH7" s="76">
        <v>-1.764705882352942</v>
      </c>
      <c r="AI7" s="76">
        <v>1.8263331760263952</v>
      </c>
      <c r="AJ7" s="76">
        <v>5.1480051480051543</v>
      </c>
      <c r="AK7" s="76">
        <v>16.805896805896793</v>
      </c>
      <c r="AL7" s="76">
        <v>-5.5626854896928783</v>
      </c>
      <c r="AM7" s="76">
        <v>3.2146252789455758</v>
      </c>
      <c r="AN7" s="76">
        <v>-6.2570609194403666</v>
      </c>
      <c r="AO7" s="76">
        <v>-9.5387840670859418</v>
      </c>
      <c r="AP7" s="76">
        <v>2.1697830216977927</v>
      </c>
      <c r="AQ7" s="76">
        <v>-2.6647836216316669</v>
      </c>
      <c r="AR7" s="76">
        <v>-2.6039153512098174</v>
      </c>
      <c r="AS7" s="76"/>
      <c r="AT7" s="76">
        <v>-2.5000000000000071</v>
      </c>
      <c r="AU7" s="76">
        <v>-0.58349541539315908</v>
      </c>
      <c r="AV7" s="76">
        <v>3.0769230769229949</v>
      </c>
      <c r="AW7" s="76">
        <v>0.3611520058888793</v>
      </c>
      <c r="AX7" s="76">
        <v>14.839424141749738</v>
      </c>
      <c r="AY7" s="76">
        <v>0.77599379204979613</v>
      </c>
      <c r="AZ7" s="76">
        <v>-6.1858161169505976</v>
      </c>
      <c r="BA7" s="76">
        <v>8.4391080617495717</v>
      </c>
      <c r="BB7" s="76">
        <v>-9.0842451548308745</v>
      </c>
      <c r="BC7" s="76">
        <v>2.4784630110760872</v>
      </c>
      <c r="BD7" s="76">
        <v>-1.3789581205311592</v>
      </c>
    </row>
    <row r="8" spans="1:56" ht="18.75" customHeight="1" x14ac:dyDescent="0.2">
      <c r="A8" s="48">
        <v>8</v>
      </c>
      <c r="B8" s="51" t="s">
        <v>129</v>
      </c>
      <c r="C8" s="51" t="s">
        <v>130</v>
      </c>
      <c r="D8" s="118">
        <v>-5.0982434276477093</v>
      </c>
      <c r="E8" s="103">
        <v>-10.913442377055269</v>
      </c>
      <c r="F8" s="5">
        <v>-1.5041259646880079</v>
      </c>
      <c r="G8" s="5">
        <v>-7.3639033409152006</v>
      </c>
      <c r="H8" s="5">
        <v>-6.1341416080883064</v>
      </c>
      <c r="I8" s="5">
        <v>-7.2099778320248191</v>
      </c>
      <c r="J8" s="5">
        <v>-6.1947708182382826</v>
      </c>
      <c r="K8" s="5">
        <v>-6.3440578679987922</v>
      </c>
      <c r="L8" s="5">
        <v>-5.6471349510422328</v>
      </c>
      <c r="M8" s="5">
        <v>2.0079171793470039</v>
      </c>
      <c r="N8" s="5">
        <v>-6.86973331475658</v>
      </c>
      <c r="O8" s="5">
        <v>-4.0821366469198068</v>
      </c>
      <c r="P8" s="5">
        <v>-3.6525170953739519</v>
      </c>
      <c r="Q8" s="5">
        <v>-12.689370226618273</v>
      </c>
      <c r="R8" s="76">
        <v>-15.003709964773972</v>
      </c>
      <c r="S8" s="76">
        <v>4.4947908686990345</v>
      </c>
      <c r="T8" s="76">
        <v>-10.378169571625001</v>
      </c>
      <c r="U8" s="104">
        <v>0.42184938422363416</v>
      </c>
      <c r="V8" s="105">
        <v>-10.936067350170951</v>
      </c>
      <c r="W8" s="76">
        <v>-11.820872058075508</v>
      </c>
      <c r="X8" s="76">
        <v>2.6876433956079993</v>
      </c>
      <c r="Y8" s="76">
        <v>-1.6650497210769259</v>
      </c>
      <c r="Z8" s="76">
        <v>16.579710144927549</v>
      </c>
      <c r="AA8" s="76">
        <v>-4.5873738373243889</v>
      </c>
      <c r="AB8" s="76">
        <v>-2.4128009137235011</v>
      </c>
      <c r="AC8" s="76">
        <v>-10.292445890823018</v>
      </c>
      <c r="AD8" s="76">
        <v>-4.9549549549549567</v>
      </c>
      <c r="AE8" s="76">
        <v>-6.878306878306887</v>
      </c>
      <c r="AF8" s="76">
        <v>-5.1090260251296158</v>
      </c>
      <c r="AG8" s="76">
        <v>-6.1947708182382826</v>
      </c>
      <c r="AH8" s="76">
        <v>-12.424242424242429</v>
      </c>
      <c r="AI8" s="76">
        <v>-4.1299932295192292</v>
      </c>
      <c r="AJ8" s="76">
        <v>-3.4685832979275659</v>
      </c>
      <c r="AK8" s="76">
        <v>7.2366849773107234</v>
      </c>
      <c r="AL8" s="76">
        <v>-6.5187482178500389</v>
      </c>
      <c r="AM8" s="76">
        <v>2.0079171793470039</v>
      </c>
      <c r="AN8" s="76">
        <v>-0.22421524663678838</v>
      </c>
      <c r="AO8" s="76">
        <v>5.7236227824463484</v>
      </c>
      <c r="AP8" s="76">
        <v>-1.4887805922991539</v>
      </c>
      <c r="AQ8" s="76">
        <v>-3.1393963109869034</v>
      </c>
      <c r="AR8" s="76">
        <v>-6.6422393592093343</v>
      </c>
      <c r="AS8" s="76">
        <v>-4.9465240641711006</v>
      </c>
      <c r="AT8" s="76">
        <v>-0.60150375939851131</v>
      </c>
      <c r="AU8" s="76">
        <v>-5.8823529411764639</v>
      </c>
      <c r="AV8" s="76">
        <v>-12.689370226618273</v>
      </c>
      <c r="AW8" s="76">
        <v>-1.1805026656511046</v>
      </c>
      <c r="AX8" s="76">
        <v>-17.792022792022799</v>
      </c>
      <c r="AY8" s="76">
        <v>4.4947908686990345</v>
      </c>
      <c r="AZ8" s="76">
        <v>-14.790924008374368</v>
      </c>
      <c r="BA8" s="76">
        <v>-18.413403097087837</v>
      </c>
      <c r="BB8" s="76">
        <v>-3.7615565459448987</v>
      </c>
      <c r="BC8" s="76">
        <v>-3.9762885407442852</v>
      </c>
      <c r="BD8" s="76">
        <v>-0.89719180290938638</v>
      </c>
    </row>
    <row r="9" spans="1:56" ht="18.75" customHeight="1" x14ac:dyDescent="0.2">
      <c r="A9" s="48">
        <v>9</v>
      </c>
      <c r="B9" s="51" t="s">
        <v>131</v>
      </c>
      <c r="C9" s="51" t="s">
        <v>130</v>
      </c>
      <c r="D9" s="117">
        <v>-4.4408097698885527</v>
      </c>
      <c r="E9" s="103">
        <v>-5.961517926477292</v>
      </c>
      <c r="F9" s="5">
        <v>-5.7822291765595963</v>
      </c>
      <c r="G9" s="5">
        <v>-4.6821086101661891</v>
      </c>
      <c r="H9" s="5">
        <v>-4.2188853714979544</v>
      </c>
      <c r="I9" s="5">
        <v>7.1109279292852818</v>
      </c>
      <c r="J9" s="5">
        <v>-7.5632230293246963</v>
      </c>
      <c r="K9" s="5">
        <v>-6.8211159591234178</v>
      </c>
      <c r="L9" s="5">
        <v>-0.12445530940433258</v>
      </c>
      <c r="M9" s="5">
        <v>2.4454887380471746</v>
      </c>
      <c r="N9" s="5">
        <v>-6.1205415865828314</v>
      </c>
      <c r="O9" s="5">
        <v>-1.3515144692350489</v>
      </c>
      <c r="P9" s="5">
        <v>1.5639059882190054E-2</v>
      </c>
      <c r="Q9" s="5">
        <v>-3.9446557016538719</v>
      </c>
      <c r="R9" s="76">
        <v>-12.836785740730456</v>
      </c>
      <c r="S9" s="76">
        <v>-2.0689087197709739</v>
      </c>
      <c r="T9" s="76">
        <v>-8.986905132587296</v>
      </c>
      <c r="U9" s="104">
        <v>-2.6748434113450514E-2</v>
      </c>
      <c r="V9" s="105">
        <v>-4.6201222637089714</v>
      </c>
      <c r="W9" s="76">
        <v>-9.4242780285696455</v>
      </c>
      <c r="X9" s="76">
        <v>-0.66896212493851692</v>
      </c>
      <c r="Y9" s="76">
        <v>-6.8276199956450441</v>
      </c>
      <c r="Z9" s="76">
        <v>11.435688405797102</v>
      </c>
      <c r="AA9" s="76">
        <v>-11.369640317008724</v>
      </c>
      <c r="AB9" s="76">
        <v>-5.4224158799323305</v>
      </c>
      <c r="AC9" s="76">
        <v>-10.258130336952931</v>
      </c>
      <c r="AD9" s="76">
        <v>-1.8744440208412669</v>
      </c>
      <c r="AE9" s="76">
        <v>-3.7903918162360952</v>
      </c>
      <c r="AF9" s="76">
        <v>-4.7333344013842549</v>
      </c>
      <c r="AG9" s="76">
        <v>-7.5632230293246963</v>
      </c>
      <c r="AH9" s="76">
        <v>-16.643356643356633</v>
      </c>
      <c r="AI9" s="76">
        <v>-3.8605442176869929</v>
      </c>
      <c r="AJ9" s="76">
        <v>-5.8564560041707878</v>
      </c>
      <c r="AK9" s="76">
        <v>11.747078213964635</v>
      </c>
      <c r="AL9" s="76">
        <v>-0.96263116419885364</v>
      </c>
      <c r="AM9" s="76">
        <v>2.4454887380471746</v>
      </c>
      <c r="AN9" s="76">
        <v>0.4331785509827526</v>
      </c>
      <c r="AO9" s="76">
        <v>2.7534740092640106</v>
      </c>
      <c r="AP9" s="76">
        <v>0.64023695602638497</v>
      </c>
      <c r="AQ9" s="76">
        <v>5.7367203886599327E-2</v>
      </c>
      <c r="AR9" s="76">
        <v>-3.5449985379130382</v>
      </c>
      <c r="AS9" s="76">
        <v>-6.2878787878787818</v>
      </c>
      <c r="AT9" s="76">
        <v>-9.400860642171466</v>
      </c>
      <c r="AU9" s="76">
        <v>-1.0406698564593313</v>
      </c>
      <c r="AV9" s="76">
        <v>-3.9446557016538719</v>
      </c>
      <c r="AW9" s="76">
        <v>-4.1721275666229545</v>
      </c>
      <c r="AX9" s="76">
        <v>-23.181818181818194</v>
      </c>
      <c r="AY9" s="76">
        <v>-2.0689087197709739</v>
      </c>
      <c r="AZ9" s="76">
        <v>-18.479279279279304</v>
      </c>
      <c r="BA9" s="76">
        <v>-6.1078667124698995</v>
      </c>
      <c r="BB9" s="76">
        <v>-8.3445378151259604</v>
      </c>
      <c r="BC9" s="76">
        <v>-3.4278644842023169</v>
      </c>
      <c r="BD9" s="76">
        <v>-1.1989702504466635</v>
      </c>
    </row>
    <row r="10" spans="1:56" ht="18.75" customHeight="1" x14ac:dyDescent="0.2">
      <c r="A10" s="48">
        <v>10</v>
      </c>
      <c r="B10" s="51" t="s">
        <v>132</v>
      </c>
      <c r="C10" s="51" t="s">
        <v>71</v>
      </c>
      <c r="D10" s="117">
        <v>-1.8535959174100469</v>
      </c>
      <c r="E10" s="103">
        <v>-2.1677148288775072</v>
      </c>
      <c r="F10" s="5">
        <v>2.5296991666522217E-2</v>
      </c>
      <c r="G10" s="5">
        <v>-4.3018896939157685</v>
      </c>
      <c r="H10" s="5">
        <v>-2.7722599211439132</v>
      </c>
      <c r="I10" s="5">
        <v>-2.4777777706283786</v>
      </c>
      <c r="J10" s="5">
        <v>-4.4520945344834928</v>
      </c>
      <c r="K10" s="5">
        <v>-1.7398302267093868</v>
      </c>
      <c r="L10" s="5">
        <v>0.38084401237085785</v>
      </c>
      <c r="M10" s="5">
        <v>-9.6720473037251509E-2</v>
      </c>
      <c r="N10" s="5">
        <v>-5.4394318108112003</v>
      </c>
      <c r="O10" s="5">
        <v>-2.8935279374559855</v>
      </c>
      <c r="P10" s="5">
        <v>-4.2376724164249708</v>
      </c>
      <c r="Q10" s="5">
        <v>-5.5930930930930458</v>
      </c>
      <c r="R10" s="76">
        <v>-4.3692751228786904</v>
      </c>
      <c r="S10" s="76">
        <v>9.6945048708946047E-2</v>
      </c>
      <c r="T10" s="76">
        <v>-4.0762637892825069</v>
      </c>
      <c r="U10" s="104">
        <v>3.8776964815121886</v>
      </c>
      <c r="V10" s="105">
        <v>-1.1957171085887381</v>
      </c>
      <c r="W10" s="76">
        <v>-5.0561089396041012</v>
      </c>
      <c r="X10" s="76">
        <v>0.59026069847516283</v>
      </c>
      <c r="Y10" s="76">
        <v>0.3741410229959854</v>
      </c>
      <c r="Z10" s="76">
        <v>0.20380434782607892</v>
      </c>
      <c r="AA10" s="76">
        <v>-0.71607590404583732</v>
      </c>
      <c r="AB10" s="76">
        <v>-0.99828164634648431</v>
      </c>
      <c r="AC10" s="76">
        <v>-8.0850942643959769</v>
      </c>
      <c r="AD10" s="76">
        <v>-1.8392877359253674</v>
      </c>
      <c r="AE10" s="76">
        <v>-4.5555934073065032</v>
      </c>
      <c r="AF10" s="76">
        <v>-0.48820146096406347</v>
      </c>
      <c r="AG10" s="76">
        <v>-4.4520945344834928</v>
      </c>
      <c r="AH10" s="76">
        <v>5.3496503496503465</v>
      </c>
      <c r="AI10" s="76">
        <v>-0.4055220017256147</v>
      </c>
      <c r="AJ10" s="76">
        <v>-3.2499044145760791</v>
      </c>
      <c r="AK10" s="76">
        <v>8.3907701528318626</v>
      </c>
      <c r="AL10" s="76">
        <v>-0.38348454301059576</v>
      </c>
      <c r="AM10" s="76">
        <v>-9.6720473037251509E-2</v>
      </c>
      <c r="AN10" s="76">
        <v>0.62740781507979193</v>
      </c>
      <c r="AO10" s="76">
        <v>2.1415607985480563</v>
      </c>
      <c r="AP10" s="76">
        <v>-10.195537152058762</v>
      </c>
      <c r="AQ10" s="76">
        <v>0.16670879524298243</v>
      </c>
      <c r="AR10" s="76">
        <v>-3.3633480575376637</v>
      </c>
      <c r="AS10" s="76">
        <v>-3.9393939393939235</v>
      </c>
      <c r="AT10" s="76">
        <v>-7.6923076923076934</v>
      </c>
      <c r="AU10" s="76">
        <v>-1.7301875378100391</v>
      </c>
      <c r="AV10" s="76">
        <v>-5.5930930930930458</v>
      </c>
      <c r="AW10" s="76">
        <v>0.76523952486613211</v>
      </c>
      <c r="AX10" s="76">
        <v>3.302752293577953</v>
      </c>
      <c r="AY10" s="76">
        <v>9.6945048708946047E-2</v>
      </c>
      <c r="AZ10" s="76">
        <v>-5.1729148503342088</v>
      </c>
      <c r="BA10" s="76">
        <v>-7.6215187683791328</v>
      </c>
      <c r="BB10" s="76">
        <v>-2.3604269293924034</v>
      </c>
      <c r="BC10" s="76">
        <v>0.42942009031310135</v>
      </c>
      <c r="BD10" s="76">
        <v>4.4301386134175544</v>
      </c>
    </row>
    <row r="11" spans="1:56" ht="18.75" customHeight="1" x14ac:dyDescent="0.2">
      <c r="A11" s="48">
        <v>12</v>
      </c>
      <c r="B11" s="51" t="s">
        <v>133</v>
      </c>
      <c r="C11" s="51" t="s">
        <v>67</v>
      </c>
      <c r="D11" s="117">
        <v>-0.39225478648896228</v>
      </c>
      <c r="E11" s="103">
        <v>0.8741011007741406</v>
      </c>
      <c r="F11" s="5">
        <v>-0.22157567165307057</v>
      </c>
      <c r="G11" s="5">
        <v>-1.3951435086432156</v>
      </c>
      <c r="H11" s="5">
        <v>-2.9404646462656387</v>
      </c>
      <c r="I11" s="5">
        <v>-0.10436965490187333</v>
      </c>
      <c r="J11" s="5">
        <v>-1.7010890530875713</v>
      </c>
      <c r="K11" s="5">
        <v>-2.5277486291583671</v>
      </c>
      <c r="L11" s="5">
        <v>-0.39782948442335453</v>
      </c>
      <c r="M11" s="5">
        <v>-3.8727886707834358</v>
      </c>
      <c r="N11" s="5">
        <v>-0.22470250744221687</v>
      </c>
      <c r="O11" s="5">
        <v>-1.9618886312247241</v>
      </c>
      <c r="P11" s="5">
        <v>1.309966237939463</v>
      </c>
      <c r="Q11" s="5">
        <v>1.0472104558126603</v>
      </c>
      <c r="R11" s="76">
        <v>1.2085574206166996</v>
      </c>
      <c r="S11" s="76">
        <v>2.2201109085973769</v>
      </c>
      <c r="T11" s="76">
        <v>-3.0810136625008795</v>
      </c>
      <c r="U11" s="104">
        <v>2.0248506987626911</v>
      </c>
      <c r="V11" s="105">
        <v>0.87183401075590439</v>
      </c>
      <c r="W11" s="76">
        <v>0.79388271965710544</v>
      </c>
      <c r="X11" s="76">
        <v>-1.1208576998050717</v>
      </c>
      <c r="Y11" s="76">
        <v>-0.91648312326093162</v>
      </c>
      <c r="Z11" s="76">
        <v>9.85507246376811</v>
      </c>
      <c r="AA11" s="76">
        <v>1.6949819097058594</v>
      </c>
      <c r="AB11" s="76">
        <v>2.9861017102115568</v>
      </c>
      <c r="AC11" s="76">
        <v>-1.4088647670736236</v>
      </c>
      <c r="AD11" s="76">
        <v>-1.0745341614906891</v>
      </c>
      <c r="AE11" s="76">
        <v>-4.6433428342555345</v>
      </c>
      <c r="AF11" s="76">
        <v>-0.70457596681751511</v>
      </c>
      <c r="AG11" s="76">
        <v>-1.7010890530875713</v>
      </c>
      <c r="AH11" s="76">
        <v>-6.0708782742680967</v>
      </c>
      <c r="AI11" s="76">
        <v>-1.0644257703081195</v>
      </c>
      <c r="AJ11" s="76">
        <v>-2.3152767878356428</v>
      </c>
      <c r="AK11" s="76">
        <v>-0.45960328979195708</v>
      </c>
      <c r="AL11" s="76">
        <v>-4.318348663450422E-2</v>
      </c>
      <c r="AM11" s="76">
        <v>-3.8727886707834358</v>
      </c>
      <c r="AN11" s="76">
        <v>2.727614747930815</v>
      </c>
      <c r="AO11" s="76">
        <v>0.24790236460712833</v>
      </c>
      <c r="AP11" s="76">
        <v>-1.1243185947909353</v>
      </c>
      <c r="AQ11" s="76">
        <v>0.40355125100877842</v>
      </c>
      <c r="AR11" s="76">
        <v>-4.3617813950822608</v>
      </c>
      <c r="AS11" s="76">
        <v>3.0303030303030454</v>
      </c>
      <c r="AT11" s="76">
        <v>-7.8030898140874569</v>
      </c>
      <c r="AU11" s="76">
        <v>-1.1558307533539818</v>
      </c>
      <c r="AV11" s="76">
        <v>1.0472104558126603</v>
      </c>
      <c r="AW11" s="76">
        <v>2.1264130135097901</v>
      </c>
      <c r="AX11" s="76">
        <v>-3.9659637439881408</v>
      </c>
      <c r="AY11" s="76">
        <v>2.2201109085973769</v>
      </c>
      <c r="AZ11" s="76">
        <v>-3.1064335426922582</v>
      </c>
      <c r="BA11" s="76">
        <v>0.67582063934784742</v>
      </c>
      <c r="BB11" s="76">
        <v>-5.6263032469466339</v>
      </c>
      <c r="BC11" s="76">
        <v>0.39287666953070755</v>
      </c>
      <c r="BD11" s="76">
        <v>2.608094519859165</v>
      </c>
    </row>
    <row r="12" spans="1:56" ht="18.75" customHeight="1" x14ac:dyDescent="0.2">
      <c r="A12" s="48">
        <v>13</v>
      </c>
      <c r="B12" s="51" t="s">
        <v>134</v>
      </c>
      <c r="C12" s="51" t="s">
        <v>63</v>
      </c>
      <c r="D12" s="117">
        <v>-3.56579555526082E-3</v>
      </c>
      <c r="E12" s="103">
        <v>-0.81469343151152884</v>
      </c>
      <c r="F12" s="5">
        <v>0.60527396384073029</v>
      </c>
      <c r="G12" s="5">
        <v>-0.34635854481155093</v>
      </c>
      <c r="H12" s="5">
        <v>-2.6698877665021996</v>
      </c>
      <c r="I12" s="5">
        <v>-4.3767409723990198</v>
      </c>
      <c r="J12" s="5">
        <v>0.13102725366881884</v>
      </c>
      <c r="K12" s="5">
        <v>-3.8589564023769327</v>
      </c>
      <c r="L12" s="5">
        <v>-0.90681747152561343</v>
      </c>
      <c r="M12" s="5">
        <v>-7.3760591679118193E-2</v>
      </c>
      <c r="N12" s="5">
        <v>-1.8815961555498291</v>
      </c>
      <c r="O12" s="5">
        <v>-0.33858089446266604</v>
      </c>
      <c r="P12" s="5">
        <v>-1.6752631741166226</v>
      </c>
      <c r="Q12" s="5">
        <v>1.3963852890947095</v>
      </c>
      <c r="R12" s="76">
        <v>-2.6782719889105948</v>
      </c>
      <c r="S12" s="76">
        <v>2.7063862928349067</v>
      </c>
      <c r="T12" s="76">
        <v>-1.2633623398193947</v>
      </c>
      <c r="U12" s="104">
        <v>3.2922113829564665</v>
      </c>
      <c r="V12" s="105">
        <v>-0.6934306569342823</v>
      </c>
      <c r="W12" s="76">
        <v>-1.2991403457935036</v>
      </c>
      <c r="X12" s="76">
        <v>-0.30332841449417458</v>
      </c>
      <c r="Y12" s="76">
        <v>0.25858540759760729</v>
      </c>
      <c r="Z12" s="76">
        <v>13.121817469643545</v>
      </c>
      <c r="AA12" s="76">
        <v>-3.4276667326340799</v>
      </c>
      <c r="AB12" s="76">
        <v>2.7212962648652166</v>
      </c>
      <c r="AC12" s="76">
        <v>1.5710919088767668</v>
      </c>
      <c r="AD12" s="76">
        <v>-1.4607911172796832</v>
      </c>
      <c r="AE12" s="76">
        <v>-4.2883596717202579</v>
      </c>
      <c r="AF12" s="76">
        <v>-0.53805136477527071</v>
      </c>
      <c r="AG12" s="76">
        <v>0.13102725366881884</v>
      </c>
      <c r="AH12" s="76">
        <v>-6.1833019460137848</v>
      </c>
      <c r="AI12" s="76">
        <v>-1.8028846153846132</v>
      </c>
      <c r="AJ12" s="76">
        <v>-4.3530630435306819</v>
      </c>
      <c r="AK12" s="76">
        <v>6.9739670408406909</v>
      </c>
      <c r="AL12" s="76">
        <v>-1.3983732764993277</v>
      </c>
      <c r="AM12" s="76">
        <v>-7.3760591679118193E-2</v>
      </c>
      <c r="AN12" s="76">
        <v>0.90702947845808524</v>
      </c>
      <c r="AO12" s="76">
        <v>0.51487414187639047</v>
      </c>
      <c r="AP12" s="76">
        <v>0.48076923076932587</v>
      </c>
      <c r="AQ12" s="76">
        <v>-1.7597087378641874</v>
      </c>
      <c r="AR12" s="76">
        <v>-9.5710265883468537E-3</v>
      </c>
      <c r="AS12" s="76">
        <v>-3.7878787878787676</v>
      </c>
      <c r="AT12" s="76">
        <v>3.8912579957356144</v>
      </c>
      <c r="AU12" s="76">
        <v>-3.0454735085523623</v>
      </c>
      <c r="AV12" s="76">
        <v>1.3963852890947095</v>
      </c>
      <c r="AW12" s="76">
        <v>-1.3843541857124109</v>
      </c>
      <c r="AX12" s="76">
        <v>-5.0363409441303872</v>
      </c>
      <c r="AY12" s="76">
        <v>2.7063862928349067</v>
      </c>
      <c r="AZ12" s="76">
        <v>4.3923611111111143</v>
      </c>
      <c r="BA12" s="76">
        <v>-1.0257258664901201</v>
      </c>
      <c r="BB12" s="76">
        <v>-4.2219568792664433</v>
      </c>
      <c r="BC12" s="76">
        <v>2.9535997982600719</v>
      </c>
      <c r="BD12" s="76">
        <v>3.5897227416862734</v>
      </c>
    </row>
    <row r="13" spans="1:56" ht="18.75" customHeight="1" x14ac:dyDescent="0.2">
      <c r="A13" s="48">
        <v>14</v>
      </c>
      <c r="B13" s="51" t="s">
        <v>135</v>
      </c>
      <c r="C13" s="51" t="s">
        <v>67</v>
      </c>
      <c r="D13" s="117">
        <v>-1.9693468621124453</v>
      </c>
      <c r="E13" s="103">
        <v>-2.6932705921338282</v>
      </c>
      <c r="F13" s="5">
        <v>4.2393911502841775E-2</v>
      </c>
      <c r="G13" s="5">
        <v>-4.2036172184015328</v>
      </c>
      <c r="H13" s="5">
        <v>-4.0707428150876694</v>
      </c>
      <c r="I13" s="5">
        <v>-0.84667378814438621</v>
      </c>
      <c r="J13" s="5">
        <v>-2.8510724776913463</v>
      </c>
      <c r="K13" s="5">
        <v>-5.0770843711189286</v>
      </c>
      <c r="L13" s="5">
        <v>-3.9179195569050336</v>
      </c>
      <c r="M13" s="5">
        <v>-2.7722942298549782</v>
      </c>
      <c r="N13" s="5">
        <v>-4.3703121159608855</v>
      </c>
      <c r="O13" s="5">
        <v>-1.868579075938456</v>
      </c>
      <c r="P13" s="5">
        <v>-2.0427951402297708</v>
      </c>
      <c r="Q13" s="5">
        <v>-2.0872257024580847</v>
      </c>
      <c r="R13" s="76">
        <v>-1.7595456163352878</v>
      </c>
      <c r="S13" s="76">
        <v>1.2249427159141533</v>
      </c>
      <c r="T13" s="76">
        <v>-4.7792813757956338</v>
      </c>
      <c r="U13" s="104">
        <v>-0.48925267155935614</v>
      </c>
      <c r="V13" s="105">
        <v>-2.3397272675833136</v>
      </c>
      <c r="W13" s="76">
        <v>-3.9757869249394844</v>
      </c>
      <c r="X13" s="76">
        <v>1.4653784219001551</v>
      </c>
      <c r="Y13" s="76">
        <v>-1.3893507741196345</v>
      </c>
      <c r="Z13" s="76">
        <v>2.8185328185328018</v>
      </c>
      <c r="AA13" s="76">
        <v>1.8755935422602334</v>
      </c>
      <c r="AB13" s="76">
        <v>7.2049407898463755</v>
      </c>
      <c r="AC13" s="76">
        <v>-7.8348659973564168</v>
      </c>
      <c r="AD13" s="76">
        <v>-1.4465496262819357</v>
      </c>
      <c r="AE13" s="76">
        <v>-6.4166648589517621</v>
      </c>
      <c r="AF13" s="76">
        <v>-0.95093796591277169</v>
      </c>
      <c r="AG13" s="76">
        <v>-2.8510724776913463</v>
      </c>
      <c r="AH13" s="76">
        <v>4.0986132511556264</v>
      </c>
      <c r="AI13" s="76">
        <v>-3.9875565610859525</v>
      </c>
      <c r="AJ13" s="76">
        <v>-7.4006313674846353</v>
      </c>
      <c r="AK13" s="76">
        <v>4.3086660175267752</v>
      </c>
      <c r="AL13" s="76">
        <v>-4.1410245297735457</v>
      </c>
      <c r="AM13" s="76">
        <v>-2.7722942298549782</v>
      </c>
      <c r="AN13" s="76">
        <v>-0.35604350502764248</v>
      </c>
      <c r="AO13" s="76">
        <v>-3.7864445285904935E-2</v>
      </c>
      <c r="AP13" s="76">
        <v>1.5913834227789039</v>
      </c>
      <c r="AQ13" s="76">
        <v>-3.6603932790375495</v>
      </c>
      <c r="AR13" s="76">
        <v>-2.067123446754195</v>
      </c>
      <c r="AS13" s="76">
        <v>1.5151515151515156</v>
      </c>
      <c r="AT13" s="76">
        <v>-3.4571723426212628</v>
      </c>
      <c r="AU13" s="76">
        <v>-1.2127659574468055</v>
      </c>
      <c r="AV13" s="76">
        <v>-2.0872257024580847</v>
      </c>
      <c r="AW13" s="76">
        <v>-0.20412051275073395</v>
      </c>
      <c r="AX13" s="76">
        <v>-5.1960495283018702</v>
      </c>
      <c r="AY13" s="76">
        <v>1.2249427159141533</v>
      </c>
      <c r="AZ13" s="76">
        <v>-6.8263334490339105</v>
      </c>
      <c r="BA13" s="76">
        <v>4.0733306570320735</v>
      </c>
      <c r="BB13" s="76">
        <v>-8.2885304659497052</v>
      </c>
      <c r="BC13" s="76">
        <v>-1.8817586234113008</v>
      </c>
      <c r="BD13" s="76">
        <v>-0.14454499748619298</v>
      </c>
    </row>
    <row r="14" spans="1:56" ht="18.75" customHeight="1" x14ac:dyDescent="0.2">
      <c r="A14" s="48">
        <v>15</v>
      </c>
      <c r="B14" s="51" t="s">
        <v>136</v>
      </c>
      <c r="C14" s="51" t="s">
        <v>65</v>
      </c>
      <c r="D14" s="117">
        <v>-1.2210668286377881</v>
      </c>
      <c r="E14" s="103">
        <v>-4.2147809424119771</v>
      </c>
      <c r="F14" s="5">
        <v>-0.48460541163606763</v>
      </c>
      <c r="G14" s="5">
        <v>-2.0543631297848322</v>
      </c>
      <c r="H14" s="5">
        <v>-4.6745489884936546</v>
      </c>
      <c r="I14" s="5">
        <v>-4.2891555269875568</v>
      </c>
      <c r="J14" s="5">
        <v>-6.0349601938388844</v>
      </c>
      <c r="K14" s="5">
        <v>-1.6036404853992821</v>
      </c>
      <c r="L14" s="5">
        <v>-3.4936336525408933</v>
      </c>
      <c r="M14" s="5">
        <v>-0.74253105459054325</v>
      </c>
      <c r="N14" s="5">
        <v>-4.9908376179745488</v>
      </c>
      <c r="O14" s="5">
        <v>-1.6651206239778418</v>
      </c>
      <c r="P14" s="5">
        <v>2.3963105487409706</v>
      </c>
      <c r="Q14" s="5">
        <v>0.25090928258929068</v>
      </c>
      <c r="R14" s="76">
        <v>-2.4014001004403269</v>
      </c>
      <c r="S14" s="76">
        <v>3.3916368879691987</v>
      </c>
      <c r="T14" s="76">
        <v>-2.7896817126407427</v>
      </c>
      <c r="U14" s="104">
        <v>3.4448281070841915</v>
      </c>
      <c r="V14" s="105">
        <v>-5.0031668166029704</v>
      </c>
      <c r="W14" s="76">
        <v>-2.0814479638008834</v>
      </c>
      <c r="X14" s="76">
        <v>-2.8159340659340728</v>
      </c>
      <c r="Y14" s="76">
        <v>-1.4524974062546789</v>
      </c>
      <c r="Z14" s="76">
        <v>22.48186946011279</v>
      </c>
      <c r="AA14" s="76">
        <v>-2.4324324324324351</v>
      </c>
      <c r="AB14" s="76">
        <v>1.6910601265821867</v>
      </c>
      <c r="AC14" s="76">
        <v>-0.56887135922322329</v>
      </c>
      <c r="AD14" s="76">
        <v>-3.404160640783175</v>
      </c>
      <c r="AE14" s="76">
        <v>-8.7277437244599412</v>
      </c>
      <c r="AF14" s="76">
        <v>0.37055335968393877</v>
      </c>
      <c r="AG14" s="76">
        <v>-6.0349601938388844</v>
      </c>
      <c r="AH14" s="76">
        <v>-10.409889394925173</v>
      </c>
      <c r="AI14" s="76">
        <v>0.75525984535158841</v>
      </c>
      <c r="AJ14" s="76">
        <v>-0.9837781266352863</v>
      </c>
      <c r="AK14" s="76">
        <v>7.6923076923076792</v>
      </c>
      <c r="AL14" s="76">
        <v>-4.1795665634672758</v>
      </c>
      <c r="AM14" s="76">
        <v>-0.74253105459054325</v>
      </c>
      <c r="AN14" s="76">
        <v>0.23981937506577822</v>
      </c>
      <c r="AO14" s="76">
        <v>-2.4046104928458476</v>
      </c>
      <c r="AP14" s="76">
        <v>2.6217151330423647</v>
      </c>
      <c r="AQ14" s="76">
        <v>-3.4087197704744057</v>
      </c>
      <c r="AR14" s="76">
        <v>-2.8957586618876263</v>
      </c>
      <c r="AS14" s="76"/>
      <c r="AT14" s="76">
        <v>7.2681704260651685</v>
      </c>
      <c r="AU14" s="76">
        <v>-2.529761904761898</v>
      </c>
      <c r="AV14" s="76">
        <v>0.25090928258929068</v>
      </c>
      <c r="AW14" s="76">
        <v>4.2365765842689171</v>
      </c>
      <c r="AX14" s="76">
        <v>-9.4117647058823621</v>
      </c>
      <c r="AY14" s="76">
        <v>3.3916368879691987</v>
      </c>
      <c r="AZ14" s="76">
        <v>-1.4845938375350016</v>
      </c>
      <c r="BA14" s="76">
        <v>9.5516569200780168</v>
      </c>
      <c r="BB14" s="76">
        <v>-10.534012487676492</v>
      </c>
      <c r="BC14" s="76">
        <v>-1.0204081632651025</v>
      </c>
      <c r="BD14" s="76">
        <v>4.1575012071581057</v>
      </c>
    </row>
    <row r="15" spans="1:56" ht="18.75" customHeight="1" x14ac:dyDescent="0.2">
      <c r="A15" s="48">
        <v>16</v>
      </c>
      <c r="B15" s="51" t="s">
        <v>137</v>
      </c>
      <c r="C15" s="51" t="s">
        <v>63</v>
      </c>
      <c r="D15" s="117">
        <v>-2.3158218756741036</v>
      </c>
      <c r="E15" s="103">
        <v>-1.7109650057591921</v>
      </c>
      <c r="F15" s="5">
        <v>-4.1481203167988809</v>
      </c>
      <c r="G15" s="5">
        <v>-1.285819287194883</v>
      </c>
      <c r="H15" s="5">
        <v>-4.1472620921712888</v>
      </c>
      <c r="I15" s="5">
        <v>3.2883560802170848</v>
      </c>
      <c r="J15" s="5">
        <v>-4.7908657033013</v>
      </c>
      <c r="K15" s="5">
        <v>-5.0783283138885906</v>
      </c>
      <c r="L15" s="5">
        <v>8.9538841227132053</v>
      </c>
      <c r="M15" s="5">
        <v>-4.9612338124377686</v>
      </c>
      <c r="N15" s="5">
        <v>-5.0332149681030032</v>
      </c>
      <c r="O15" s="5">
        <v>-0.41067527686080041</v>
      </c>
      <c r="P15" s="5">
        <v>-0.45941887298265272</v>
      </c>
      <c r="Q15" s="5">
        <v>-5.1024507834471251</v>
      </c>
      <c r="R15" s="76">
        <v>2.4546027477927339</v>
      </c>
      <c r="S15" s="76">
        <v>-2.9745531621001646</v>
      </c>
      <c r="T15" s="76">
        <v>-6.5744792306691977</v>
      </c>
      <c r="U15" s="104">
        <v>2.4234357605028691</v>
      </c>
      <c r="V15" s="105">
        <v>-0.20688513737174219</v>
      </c>
      <c r="W15" s="76">
        <v>-5.5986696230598909</v>
      </c>
      <c r="X15" s="76">
        <v>-0.11583458820803116</v>
      </c>
      <c r="Y15" s="76">
        <v>-7.0665604364443197</v>
      </c>
      <c r="Z15" s="76">
        <v>3.0769230769230518</v>
      </c>
      <c r="AA15" s="76">
        <v>-5.0563909774436127</v>
      </c>
      <c r="AB15" s="76">
        <v>4.1016406562623899</v>
      </c>
      <c r="AC15" s="76">
        <v>-3.1417160488486644</v>
      </c>
      <c r="AD15" s="76">
        <v>-0.66631318487097246</v>
      </c>
      <c r="AE15" s="76">
        <v>-3.5398385398385415</v>
      </c>
      <c r="AF15" s="76">
        <v>-5.0821596780309619</v>
      </c>
      <c r="AG15" s="76">
        <v>-4.7908657033013</v>
      </c>
      <c r="AH15" s="76">
        <v>-4.9719887955181861</v>
      </c>
      <c r="AI15" s="76">
        <v>-6.69343099967125</v>
      </c>
      <c r="AJ15" s="76">
        <v>-3.9373457783499788</v>
      </c>
      <c r="AK15" s="76">
        <v>7.6726342710997244</v>
      </c>
      <c r="AL15" s="76">
        <v>9.8994826311899757</v>
      </c>
      <c r="AM15" s="76">
        <v>-4.9612338124377686</v>
      </c>
      <c r="AN15" s="76">
        <v>-4.1662155578411983</v>
      </c>
      <c r="AO15" s="76">
        <v>6.558434576927155</v>
      </c>
      <c r="AP15" s="76">
        <v>0.82599118942741967</v>
      </c>
      <c r="AQ15" s="76">
        <v>-2.0982843849957789</v>
      </c>
      <c r="AR15" s="76">
        <v>-0.2024850437183261</v>
      </c>
      <c r="AS15" s="76">
        <v>7.1794871794871966</v>
      </c>
      <c r="AT15" s="76">
        <v>5.8781103498016591</v>
      </c>
      <c r="AU15" s="76">
        <v>-9.1573033707865079</v>
      </c>
      <c r="AV15" s="76">
        <v>-5.1024507834471251</v>
      </c>
      <c r="AW15" s="76">
        <v>5.2957471077072853</v>
      </c>
      <c r="AX15" s="76">
        <v>-14.710469877169047</v>
      </c>
      <c r="AY15" s="76">
        <v>-2.9745531621001646</v>
      </c>
      <c r="AZ15" s="76">
        <v>-5.2892561983471182</v>
      </c>
      <c r="BA15" s="76">
        <v>-1.0764301400438825</v>
      </c>
      <c r="BB15" s="76">
        <v>-10.1113545089447</v>
      </c>
      <c r="BC15" s="76">
        <v>2.341094762618539</v>
      </c>
      <c r="BD15" s="76">
        <v>1.9302698370291154</v>
      </c>
    </row>
    <row r="16" spans="1:56" ht="18.75" customHeight="1" x14ac:dyDescent="0.2">
      <c r="A16" s="48">
        <v>18</v>
      </c>
      <c r="B16" s="51" t="s">
        <v>138</v>
      </c>
      <c r="C16" s="51" t="s">
        <v>68</v>
      </c>
      <c r="D16" s="117">
        <v>1.5794145335210743</v>
      </c>
      <c r="E16" s="103">
        <v>-1.5727585027534019E-2</v>
      </c>
      <c r="F16" s="5">
        <v>5.2251674339330236</v>
      </c>
      <c r="G16" s="5">
        <v>2.149153390740338</v>
      </c>
      <c r="H16" s="5">
        <v>-2.1980624986319555</v>
      </c>
      <c r="I16" s="5"/>
      <c r="J16" s="5">
        <v>-12.751019175600206</v>
      </c>
      <c r="K16" s="5">
        <v>-2.7257602306940072</v>
      </c>
      <c r="L16" s="5">
        <v>-0.85777119498214915</v>
      </c>
      <c r="M16" s="5">
        <v>-1.5328592120454942</v>
      </c>
      <c r="N16" s="5">
        <v>-4.5771026111498543</v>
      </c>
      <c r="O16" s="5">
        <v>0.50704527710145442</v>
      </c>
      <c r="P16" s="5">
        <v>-1.4562137514075459</v>
      </c>
      <c r="Q16" s="5">
        <v>4.4664031620553359</v>
      </c>
      <c r="R16" s="76">
        <v>-10.00736541149729</v>
      </c>
      <c r="S16" s="76">
        <v>12.182375202739252</v>
      </c>
      <c r="T16" s="76">
        <v>-9.9214889050612811</v>
      </c>
      <c r="U16" s="104">
        <v>9.753793109714934</v>
      </c>
      <c r="V16" s="105">
        <v>1.4537264537264605</v>
      </c>
      <c r="W16" s="76">
        <v>-4.058823529411768</v>
      </c>
      <c r="X16" s="76"/>
      <c r="Y16" s="76">
        <v>2.9927760577915166</v>
      </c>
      <c r="Z16" s="76"/>
      <c r="AA16" s="76">
        <v>-5.2941176470588545</v>
      </c>
      <c r="AB16" s="76">
        <v>20.457329522253971</v>
      </c>
      <c r="AC16" s="76">
        <v>-0.1923076923076934</v>
      </c>
      <c r="AD16" s="76">
        <v>4.0898891684231984</v>
      </c>
      <c r="AE16" s="76">
        <v>-5.3466587505773475</v>
      </c>
      <c r="AF16" s="76">
        <v>2.3992809972254605</v>
      </c>
      <c r="AG16" s="76">
        <v>-12.751019175600206</v>
      </c>
      <c r="AH16" s="76"/>
      <c r="AI16" s="76">
        <v>-6.5322972316658507</v>
      </c>
      <c r="AJ16" s="76">
        <v>-2.3913837166849206</v>
      </c>
      <c r="AK16" s="76"/>
      <c r="AL16" s="76">
        <v>-0.63146434403922314</v>
      </c>
      <c r="AM16" s="76">
        <v>-1.5328592120454942</v>
      </c>
      <c r="AN16" s="76">
        <v>0.54945054945054039</v>
      </c>
      <c r="AO16" s="76">
        <v>-2.0729684908789352</v>
      </c>
      <c r="AP16" s="76">
        <v>6.4952279957581993</v>
      </c>
      <c r="AQ16" s="76">
        <v>-4.8252020644658131</v>
      </c>
      <c r="AR16" s="76">
        <v>0.89556448769477015</v>
      </c>
      <c r="AS16" s="76"/>
      <c r="AT16" s="76"/>
      <c r="AU16" s="76"/>
      <c r="AV16" s="76">
        <v>4.4664031620553359</v>
      </c>
      <c r="AW16" s="76">
        <v>-7.1540353230493992</v>
      </c>
      <c r="AX16" s="76"/>
      <c r="AY16" s="76">
        <v>12.182375202739252</v>
      </c>
      <c r="AZ16" s="76">
        <v>-8.0952380952380878</v>
      </c>
      <c r="BA16" s="76">
        <v>-7.6388888888888928</v>
      </c>
      <c r="BB16" s="76">
        <v>-11.068211068211049</v>
      </c>
      <c r="BC16" s="76">
        <v>8.1766653572028929</v>
      </c>
      <c r="BD16" s="76">
        <v>9.6439628482971642</v>
      </c>
    </row>
    <row r="17" spans="1:56" ht="18.75" customHeight="1" x14ac:dyDescent="0.2">
      <c r="A17" s="48">
        <v>19</v>
      </c>
      <c r="B17" s="51" t="s">
        <v>139</v>
      </c>
      <c r="C17" s="51" t="s">
        <v>67</v>
      </c>
      <c r="D17" s="117">
        <v>0.47356476497729716</v>
      </c>
      <c r="E17" s="103">
        <v>-0.99603196509940517</v>
      </c>
      <c r="F17" s="5">
        <v>0.13573987256226872</v>
      </c>
      <c r="G17" s="5">
        <v>8.6150298784886559E-2</v>
      </c>
      <c r="H17" s="5">
        <v>-1.6756347581246445</v>
      </c>
      <c r="I17" s="5">
        <v>7.5086275612682698</v>
      </c>
      <c r="J17" s="5">
        <v>-0.84228492977862857</v>
      </c>
      <c r="K17" s="5">
        <v>0.10130363212986992</v>
      </c>
      <c r="L17" s="5">
        <v>1.3327511885631225</v>
      </c>
      <c r="M17" s="5">
        <v>1.7581304985066737</v>
      </c>
      <c r="N17" s="5">
        <v>-3.0307189558274246</v>
      </c>
      <c r="O17" s="5">
        <v>-0.40847091572413774</v>
      </c>
      <c r="P17" s="5">
        <v>-2.1184528482490919</v>
      </c>
      <c r="Q17" s="5">
        <v>0.2602811035919359</v>
      </c>
      <c r="R17" s="76">
        <v>-1.166143353706758</v>
      </c>
      <c r="S17" s="76">
        <v>4.3404419569622803</v>
      </c>
      <c r="T17" s="76">
        <v>-3.7761217075877482</v>
      </c>
      <c r="U17" s="104">
        <v>5.3736020411777758</v>
      </c>
      <c r="V17" s="105">
        <v>-2.1607403729211114</v>
      </c>
      <c r="W17" s="76">
        <v>2.2362480202349673</v>
      </c>
      <c r="X17" s="76">
        <v>-1.3645224171539923</v>
      </c>
      <c r="Y17" s="76">
        <v>-0.76779754082681961</v>
      </c>
      <c r="Z17" s="76">
        <v>9.0019569471624123</v>
      </c>
      <c r="AA17" s="76">
        <v>-1.3338610726301283</v>
      </c>
      <c r="AB17" s="76">
        <v>4.6595229865191214</v>
      </c>
      <c r="AC17" s="76">
        <v>0.27779652248248965</v>
      </c>
      <c r="AD17" s="76">
        <v>-0.15697447263146103</v>
      </c>
      <c r="AE17" s="76">
        <v>-1.7081425318420145</v>
      </c>
      <c r="AF17" s="76">
        <v>-1.7059834400873655</v>
      </c>
      <c r="AG17" s="76">
        <v>-0.84228492977862857</v>
      </c>
      <c r="AH17" s="76">
        <v>-2.7272727272727195</v>
      </c>
      <c r="AI17" s="76">
        <v>0.71428571428573662</v>
      </c>
      <c r="AJ17" s="76">
        <v>0.62358002610331198</v>
      </c>
      <c r="AK17" s="76">
        <v>10.77143539527107</v>
      </c>
      <c r="AL17" s="76">
        <v>0.6944444444446134</v>
      </c>
      <c r="AM17" s="76">
        <v>1.7581304985066737</v>
      </c>
      <c r="AN17" s="76">
        <v>-0.10980592441261194</v>
      </c>
      <c r="AO17" s="76">
        <v>0.695119580011621</v>
      </c>
      <c r="AP17" s="76">
        <v>-0.12403732227477349</v>
      </c>
      <c r="AQ17" s="76">
        <v>-3.5423669660734873</v>
      </c>
      <c r="AR17" s="76">
        <v>1.0248519335733022</v>
      </c>
      <c r="AS17" s="76">
        <v>2.5974025974025921</v>
      </c>
      <c r="AT17" s="76">
        <v>-0.85139318885450166</v>
      </c>
      <c r="AU17" s="76">
        <v>-6.8201193520886676</v>
      </c>
      <c r="AV17" s="76">
        <v>0.2602811035919359</v>
      </c>
      <c r="AW17" s="76">
        <v>1.677576601671305</v>
      </c>
      <c r="AX17" s="76">
        <v>-4.9722530521642625</v>
      </c>
      <c r="AY17" s="76">
        <v>4.3404419569622803</v>
      </c>
      <c r="AZ17" s="76">
        <v>-2.3551551094890613</v>
      </c>
      <c r="BA17" s="76">
        <v>-0.70864437953038362</v>
      </c>
      <c r="BB17" s="76">
        <v>-6.4478621637333902</v>
      </c>
      <c r="BC17" s="76">
        <v>-1.8721735555484429</v>
      </c>
      <c r="BD17" s="76">
        <v>6.7665265710612488</v>
      </c>
    </row>
    <row r="18" spans="1:56" ht="18.75" customHeight="1" x14ac:dyDescent="0.2">
      <c r="A18" s="48">
        <v>20</v>
      </c>
      <c r="B18" s="51" t="s">
        <v>140</v>
      </c>
      <c r="C18" s="51" t="s">
        <v>63</v>
      </c>
      <c r="D18" s="117">
        <v>0.52675027917530315</v>
      </c>
      <c r="E18" s="103">
        <v>-0.61125864791542028</v>
      </c>
      <c r="F18" s="5">
        <v>1.4727699561977801</v>
      </c>
      <c r="G18" s="5">
        <v>-0.43175918501901833</v>
      </c>
      <c r="H18" s="5">
        <v>-1.6623283044783079</v>
      </c>
      <c r="I18" s="5">
        <v>-3.7527240001250561</v>
      </c>
      <c r="J18" s="5">
        <v>0.88644934841872214</v>
      </c>
      <c r="K18" s="5">
        <v>-2.4613667800289818</v>
      </c>
      <c r="L18" s="5">
        <v>-0.31232868579529338</v>
      </c>
      <c r="M18" s="5">
        <v>1.9347456441920485E-3</v>
      </c>
      <c r="N18" s="5">
        <v>0.13386464735914672</v>
      </c>
      <c r="O18" s="5">
        <v>-0.69991601809283566</v>
      </c>
      <c r="P18" s="5">
        <v>0.61770655327124757</v>
      </c>
      <c r="Q18" s="5">
        <v>2.0475446815894713</v>
      </c>
      <c r="R18" s="76">
        <v>-0.43531710298454129</v>
      </c>
      <c r="S18" s="76">
        <v>2.5334442870977227</v>
      </c>
      <c r="T18" s="76">
        <v>-1.2544799175312136</v>
      </c>
      <c r="U18" s="104">
        <v>3.1055657830888066</v>
      </c>
      <c r="V18" s="105">
        <v>-0.47167444427718408</v>
      </c>
      <c r="W18" s="76">
        <v>-1.047207053873251</v>
      </c>
      <c r="X18" s="76">
        <v>2.918511231349413</v>
      </c>
      <c r="Y18" s="76">
        <v>1.2434518886132082</v>
      </c>
      <c r="Z18" s="76">
        <v>6.9047619047619122</v>
      </c>
      <c r="AA18" s="76">
        <v>-0.53091080698440862</v>
      </c>
      <c r="AB18" s="76">
        <v>0.96928499496473819</v>
      </c>
      <c r="AC18" s="76">
        <v>-0.5083924203311625</v>
      </c>
      <c r="AD18" s="76">
        <v>-0.36508463325588991</v>
      </c>
      <c r="AE18" s="76">
        <v>-1.7347783547829181</v>
      </c>
      <c r="AF18" s="76">
        <v>-1.65343184643001</v>
      </c>
      <c r="AG18" s="76">
        <v>0.88644934841872214</v>
      </c>
      <c r="AH18" s="76">
        <v>-3.9393939393939519</v>
      </c>
      <c r="AI18" s="76">
        <v>-0.55555555555554292</v>
      </c>
      <c r="AJ18" s="76">
        <v>-3.3294505921180644</v>
      </c>
      <c r="AK18" s="76">
        <v>4.4423214712204242</v>
      </c>
      <c r="AL18" s="76">
        <v>-0.63741530086281273</v>
      </c>
      <c r="AM18" s="76">
        <v>1.9347456441920485E-3</v>
      </c>
      <c r="AN18" s="76">
        <v>6.4497965242793498E-2</v>
      </c>
      <c r="AO18" s="76">
        <v>0.92429367764063386</v>
      </c>
      <c r="AP18" s="76">
        <v>4.6173800259403919</v>
      </c>
      <c r="AQ18" s="76">
        <v>-2.4281992731483513</v>
      </c>
      <c r="AR18" s="76">
        <v>-1.7340618243440815</v>
      </c>
      <c r="AS18" s="76">
        <v>1.2987012987012889</v>
      </c>
      <c r="AT18" s="76">
        <v>-1.7543859649122879</v>
      </c>
      <c r="AU18" s="76">
        <v>1.6989247311827853</v>
      </c>
      <c r="AV18" s="76">
        <v>2.0475446815894713</v>
      </c>
      <c r="AW18" s="76">
        <v>1.0419633367831693E-2</v>
      </c>
      <c r="AX18" s="76">
        <v>0.22197558268592843</v>
      </c>
      <c r="AY18" s="76">
        <v>2.5334442870977227</v>
      </c>
      <c r="AZ18" s="76">
        <v>0.40232197252714741</v>
      </c>
      <c r="BA18" s="76">
        <v>1.330736773774774</v>
      </c>
      <c r="BB18" s="76">
        <v>-3.1682251366773215</v>
      </c>
      <c r="BC18" s="76">
        <v>1.1508951406650141</v>
      </c>
      <c r="BD18" s="76">
        <v>3.5476637889557452</v>
      </c>
    </row>
    <row r="19" spans="1:56" ht="18.75" customHeight="1" x14ac:dyDescent="0.2">
      <c r="A19" s="48">
        <v>21</v>
      </c>
      <c r="B19" s="51" t="s">
        <v>141</v>
      </c>
      <c r="C19" s="51" t="s">
        <v>65</v>
      </c>
      <c r="D19" s="117">
        <v>-0.30698511191694422</v>
      </c>
      <c r="E19" s="103">
        <v>-2.9128410291402673</v>
      </c>
      <c r="F19" s="5">
        <v>0.42715512536372557</v>
      </c>
      <c r="G19" s="5">
        <v>-2.1716960206558582</v>
      </c>
      <c r="H19" s="5">
        <v>-1.1024625046197087</v>
      </c>
      <c r="I19" s="5">
        <v>-0.88523793168043596</v>
      </c>
      <c r="J19" s="5">
        <v>-3.1999702535881056</v>
      </c>
      <c r="K19" s="5">
        <v>-3.2348888046738011</v>
      </c>
      <c r="L19" s="5">
        <v>0.53227480495974078</v>
      </c>
      <c r="M19" s="5">
        <v>3.70689756004721</v>
      </c>
      <c r="N19" s="5">
        <v>-3.3655775132951788</v>
      </c>
      <c r="O19" s="5">
        <v>1.7245748266170864</v>
      </c>
      <c r="P19" s="5">
        <v>-1.2251554042630346</v>
      </c>
      <c r="Q19" s="5">
        <v>1.2590476718711727</v>
      </c>
      <c r="R19" s="76">
        <v>-4.7264346863456694</v>
      </c>
      <c r="S19" s="76">
        <v>0.71820071820071973</v>
      </c>
      <c r="T19" s="76">
        <v>-1.6913756414580234</v>
      </c>
      <c r="U19" s="104">
        <v>3.4923063778734189</v>
      </c>
      <c r="V19" s="105">
        <v>-2.8585023451167189</v>
      </c>
      <c r="W19" s="76">
        <v>-3.0346481124535813</v>
      </c>
      <c r="X19" s="76">
        <v>-10.721247563352833</v>
      </c>
      <c r="Y19" s="76">
        <v>-0.50521731684341376</v>
      </c>
      <c r="Z19" s="76">
        <v>12.30158730158729</v>
      </c>
      <c r="AA19" s="76">
        <v>-1.4058144165671109</v>
      </c>
      <c r="AB19" s="76">
        <v>7.0613796849537636</v>
      </c>
      <c r="AC19" s="76">
        <v>-3.7673033117223582</v>
      </c>
      <c r="AD19" s="76">
        <v>-1.0489631615777455</v>
      </c>
      <c r="AE19" s="76">
        <v>-1.5638375028403999</v>
      </c>
      <c r="AF19" s="76">
        <v>-0.5898171636100642</v>
      </c>
      <c r="AG19" s="76">
        <v>-3.1999702535881056</v>
      </c>
      <c r="AH19" s="76">
        <v>-4.1294298921417294</v>
      </c>
      <c r="AI19" s="76">
        <v>-2.0522955305563784</v>
      </c>
      <c r="AJ19" s="76">
        <v>-3.6376296580868939</v>
      </c>
      <c r="AK19" s="76">
        <v>12.682111296871255</v>
      </c>
      <c r="AL19" s="76">
        <v>-0.39608969841509634</v>
      </c>
      <c r="AM19" s="76">
        <v>3.70689756004721</v>
      </c>
      <c r="AN19" s="76">
        <v>0.33374283374287472</v>
      </c>
      <c r="AO19" s="76">
        <v>0.43645083932850071</v>
      </c>
      <c r="AP19" s="76">
        <v>6.498599439776072</v>
      </c>
      <c r="AQ19" s="76">
        <v>-0.12158863582152435</v>
      </c>
      <c r="AR19" s="76">
        <v>0.39097278674559277</v>
      </c>
      <c r="AS19" s="76">
        <v>-7.8928823114869573</v>
      </c>
      <c r="AT19" s="76">
        <v>3.8441692466460182</v>
      </c>
      <c r="AU19" s="76">
        <v>-3.2577451293516617</v>
      </c>
      <c r="AV19" s="76">
        <v>1.2590476718711727</v>
      </c>
      <c r="AW19" s="76">
        <v>0.68252054490776004</v>
      </c>
      <c r="AX19" s="76">
        <v>-11.742081447963784</v>
      </c>
      <c r="AY19" s="76">
        <v>0.71820071820071973</v>
      </c>
      <c r="AZ19" s="76">
        <v>-2.3312397442426516</v>
      </c>
      <c r="BA19" s="76">
        <v>0.58963539976204515</v>
      </c>
      <c r="BB19" s="76">
        <v>-2.9973945549975127</v>
      </c>
      <c r="BC19" s="76">
        <v>3.4415420132192054</v>
      </c>
      <c r="BD19" s="76">
        <v>3.7240274599541578</v>
      </c>
    </row>
    <row r="20" spans="1:56" ht="18.75" customHeight="1" x14ac:dyDescent="0.2">
      <c r="A20" s="48">
        <v>22</v>
      </c>
      <c r="B20" s="51" t="s">
        <v>142</v>
      </c>
      <c r="C20" s="51" t="s">
        <v>63</v>
      </c>
      <c r="D20" s="117">
        <v>0.81847111528064431</v>
      </c>
      <c r="E20" s="103">
        <v>-3.6185926687759746</v>
      </c>
      <c r="F20" s="5">
        <v>-1.5233461495983107</v>
      </c>
      <c r="G20" s="5">
        <v>1.2518897824392354</v>
      </c>
      <c r="H20" s="5">
        <v>-1.4386431220407303</v>
      </c>
      <c r="I20" s="5">
        <v>2.2032481615589319</v>
      </c>
      <c r="J20" s="5">
        <v>0.52111613876300567</v>
      </c>
      <c r="K20" s="5">
        <v>2.1856123926865791</v>
      </c>
      <c r="L20" s="5">
        <v>-1.7602099527539536</v>
      </c>
      <c r="M20" s="5">
        <v>2.7226071648678243</v>
      </c>
      <c r="N20" s="5">
        <v>-6.1448646488599934E-3</v>
      </c>
      <c r="O20" s="5">
        <v>1.307828138597003</v>
      </c>
      <c r="P20" s="5">
        <v>0.77907564656821648</v>
      </c>
      <c r="Q20" s="5">
        <v>0.84745762711870043</v>
      </c>
      <c r="R20" s="76">
        <v>-4.3979686610822171</v>
      </c>
      <c r="S20" s="76">
        <v>5.7791233522665664</v>
      </c>
      <c r="T20" s="76">
        <v>-5.669851262305059</v>
      </c>
      <c r="U20" s="104">
        <v>5.9656758122361992</v>
      </c>
      <c r="V20" s="105">
        <v>-4.9445977313537242</v>
      </c>
      <c r="W20" s="76">
        <v>1.3842079922965382</v>
      </c>
      <c r="X20" s="76">
        <v>-5.1643192488263026</v>
      </c>
      <c r="Y20" s="76">
        <v>-2.4679235401938939</v>
      </c>
      <c r="Z20" s="76">
        <v>3.4591194968553367</v>
      </c>
      <c r="AA20" s="76">
        <v>-0.27702962677953735</v>
      </c>
      <c r="AB20" s="76">
        <v>1.3342070773262549</v>
      </c>
      <c r="AC20" s="76">
        <v>-2.234734969095328</v>
      </c>
      <c r="AD20" s="76">
        <v>3.6454251735753189</v>
      </c>
      <c r="AE20" s="76">
        <v>-0.22488755622185863</v>
      </c>
      <c r="AF20" s="76">
        <v>-3.1547027495351188</v>
      </c>
      <c r="AG20" s="76">
        <v>0.52111613876300567</v>
      </c>
      <c r="AH20" s="76">
        <v>0.64102564102562098</v>
      </c>
      <c r="AI20" s="76">
        <v>-0.39424860853426935</v>
      </c>
      <c r="AJ20" s="76">
        <v>4.6182132814190169</v>
      </c>
      <c r="AK20" s="76">
        <v>5.6277056277056374</v>
      </c>
      <c r="AL20" s="76">
        <v>-2.2696929238984893</v>
      </c>
      <c r="AM20" s="76">
        <v>2.7226071648678243</v>
      </c>
      <c r="AN20" s="76">
        <v>2.0632620001704964</v>
      </c>
      <c r="AO20" s="76">
        <v>4.965321563682167</v>
      </c>
      <c r="AP20" s="76">
        <v>-0.37505253968758723</v>
      </c>
      <c r="AQ20" s="76">
        <v>5.1420020376973241</v>
      </c>
      <c r="AR20" s="76">
        <v>-1.0251338539712123</v>
      </c>
      <c r="AS20" s="76"/>
      <c r="AT20" s="76">
        <v>0</v>
      </c>
      <c r="AU20" s="76">
        <v>4.9394673123486612</v>
      </c>
      <c r="AV20" s="76">
        <v>0.84745762711870043</v>
      </c>
      <c r="AW20" s="76">
        <v>-2.3494911967100478</v>
      </c>
      <c r="AX20" s="76">
        <v>-12.813321647677512</v>
      </c>
      <c r="AY20" s="76">
        <v>5.7791233522665664</v>
      </c>
      <c r="AZ20" s="76">
        <v>-14.525691699604735</v>
      </c>
      <c r="BA20" s="76">
        <v>1.3610683102208441</v>
      </c>
      <c r="BB20" s="76">
        <v>-6.0879629629627914</v>
      </c>
      <c r="BC20" s="76">
        <v>3.0269186349041775</v>
      </c>
      <c r="BD20" s="76">
        <v>6.8529083874352636</v>
      </c>
    </row>
    <row r="21" spans="1:56" ht="18.75" customHeight="1" x14ac:dyDescent="0.2">
      <c r="A21" s="48">
        <v>23</v>
      </c>
      <c r="B21" s="51" t="s">
        <v>143</v>
      </c>
      <c r="C21" s="51" t="s">
        <v>63</v>
      </c>
      <c r="D21" s="117">
        <v>-0.53145999204102168</v>
      </c>
      <c r="E21" s="103">
        <v>-1.8595833151560015</v>
      </c>
      <c r="F21" s="5">
        <v>-0.68309304598039944</v>
      </c>
      <c r="G21" s="5">
        <v>-0.13306774009375033</v>
      </c>
      <c r="H21" s="5">
        <v>-2.0530088809180853</v>
      </c>
      <c r="I21" s="5">
        <v>0.7970695928142959</v>
      </c>
      <c r="J21" s="5">
        <v>-1.265303546636531</v>
      </c>
      <c r="K21" s="5">
        <v>-1.0738755397039341</v>
      </c>
      <c r="L21" s="5">
        <v>0.40002682321753014</v>
      </c>
      <c r="M21" s="5">
        <v>0.80090394437989687</v>
      </c>
      <c r="N21" s="5">
        <v>-1.1318264536848943</v>
      </c>
      <c r="O21" s="5">
        <v>-3.3510896910824215</v>
      </c>
      <c r="P21" s="5">
        <v>-0.10683394278835578</v>
      </c>
      <c r="Q21" s="5">
        <v>-0.65137301074855714</v>
      </c>
      <c r="R21" s="76">
        <v>-0.60110648519233223</v>
      </c>
      <c r="S21" s="76">
        <v>1.3203483472234581</v>
      </c>
      <c r="T21" s="76">
        <v>-5.7631473723742346</v>
      </c>
      <c r="U21" s="104">
        <v>5.1126611528184469</v>
      </c>
      <c r="V21" s="105">
        <v>-4.0485305107752225</v>
      </c>
      <c r="W21" s="76">
        <v>5.6973108192620003</v>
      </c>
      <c r="X21" s="76">
        <v>-11.268191268191288</v>
      </c>
      <c r="Y21" s="76">
        <v>-1.4329070758739277</v>
      </c>
      <c r="Z21" s="76">
        <v>1.7688679245282941</v>
      </c>
      <c r="AA21" s="76">
        <v>-1.5538474254070707</v>
      </c>
      <c r="AB21" s="76">
        <v>6.2782269305825764</v>
      </c>
      <c r="AC21" s="76">
        <v>-3.9543875103998261</v>
      </c>
      <c r="AD21" s="76">
        <v>2.6404942208050812</v>
      </c>
      <c r="AE21" s="76">
        <v>-3.071467247401273</v>
      </c>
      <c r="AF21" s="76">
        <v>-0.6941334527542864</v>
      </c>
      <c r="AG21" s="76">
        <v>-1.265303546636531</v>
      </c>
      <c r="AH21" s="76">
        <v>-2.0242914979757245</v>
      </c>
      <c r="AI21" s="76">
        <v>-0.77879038939514089</v>
      </c>
      <c r="AJ21" s="76">
        <v>-0.39106145251392377</v>
      </c>
      <c r="AK21" s="76">
        <v>0.4429678848283487</v>
      </c>
      <c r="AL21" s="76">
        <v>0.63291139240514838</v>
      </c>
      <c r="AM21" s="76">
        <v>0.80090394437989687</v>
      </c>
      <c r="AN21" s="76">
        <v>1.6392009866280546</v>
      </c>
      <c r="AO21" s="76">
        <v>4.3023821098687307</v>
      </c>
      <c r="AP21" s="76">
        <v>0.34965034965041752</v>
      </c>
      <c r="AQ21" s="76">
        <v>-0.88590057049722759</v>
      </c>
      <c r="AR21" s="76">
        <v>-6.4423316597228677</v>
      </c>
      <c r="AS21" s="76"/>
      <c r="AT21" s="76">
        <v>2.4390243902439153</v>
      </c>
      <c r="AU21" s="76">
        <v>-2.0791075050710077</v>
      </c>
      <c r="AV21" s="76">
        <v>-0.65137301074855714</v>
      </c>
      <c r="AW21" s="76">
        <v>1.7156862745097499</v>
      </c>
      <c r="AX21" s="76">
        <v>-2.2058823529411882</v>
      </c>
      <c r="AY21" s="76">
        <v>1.3203483472234581</v>
      </c>
      <c r="AZ21" s="76">
        <v>-4.857642357642348</v>
      </c>
      <c r="BA21" s="76">
        <v>-0.29791459781530705</v>
      </c>
      <c r="BB21" s="76">
        <v>-9.2105263157893376</v>
      </c>
      <c r="BC21" s="76">
        <v>5.8375367801598088</v>
      </c>
      <c r="BD21" s="76">
        <v>4.9019607843137436</v>
      </c>
    </row>
    <row r="22" spans="1:56" ht="18.75" customHeight="1" x14ac:dyDescent="0.2">
      <c r="A22" s="48">
        <v>24</v>
      </c>
      <c r="B22" s="51" t="s">
        <v>144</v>
      </c>
      <c r="C22" s="51" t="s">
        <v>67</v>
      </c>
      <c r="D22" s="117">
        <v>0.31611898515843961</v>
      </c>
      <c r="E22" s="103">
        <v>0.75018914438483364</v>
      </c>
      <c r="F22" s="5">
        <v>-1.3465802625573957</v>
      </c>
      <c r="G22" s="5">
        <v>-2.2023412949673116</v>
      </c>
      <c r="H22" s="5">
        <v>-1.3257058001974826</v>
      </c>
      <c r="I22" s="5">
        <v>6.9575058374463481</v>
      </c>
      <c r="J22" s="5">
        <v>-2.6237719129262871</v>
      </c>
      <c r="K22" s="5">
        <v>-0.37728630433727517</v>
      </c>
      <c r="L22" s="5">
        <v>-3.9946137859143676</v>
      </c>
      <c r="M22" s="5">
        <v>1.8064072380349927</v>
      </c>
      <c r="N22" s="5">
        <v>0.10357142455613655</v>
      </c>
      <c r="O22" s="5">
        <v>-1.338459123711246</v>
      </c>
      <c r="P22" s="5">
        <v>-1.2087879753366906</v>
      </c>
      <c r="Q22" s="5">
        <v>1.8877702102458471</v>
      </c>
      <c r="R22" s="76">
        <v>-2.6510850802124537</v>
      </c>
      <c r="S22" s="76">
        <v>5.3752082675406569</v>
      </c>
      <c r="T22" s="76">
        <v>-3.9962786665197711</v>
      </c>
      <c r="U22" s="104">
        <v>7.1687020234626715</v>
      </c>
      <c r="V22" s="105">
        <v>-0.48757112908056399</v>
      </c>
      <c r="W22" s="76">
        <v>4.2113910186199632</v>
      </c>
      <c r="X22" s="76">
        <v>0.98229916358685898</v>
      </c>
      <c r="Y22" s="76">
        <v>-2.3769867707242867</v>
      </c>
      <c r="Z22" s="76">
        <v>8.5858585858585741</v>
      </c>
      <c r="AA22" s="76">
        <v>-4.9646627693918646</v>
      </c>
      <c r="AB22" s="76">
        <v>3.2531149517683957</v>
      </c>
      <c r="AC22" s="76">
        <v>-3.826225587883556</v>
      </c>
      <c r="AD22" s="76">
        <v>-1.1356035269078717</v>
      </c>
      <c r="AE22" s="76">
        <v>-2.2860795300005634</v>
      </c>
      <c r="AF22" s="76">
        <v>-6.6453415029627649E-2</v>
      </c>
      <c r="AG22" s="76">
        <v>-2.6237719129262871</v>
      </c>
      <c r="AH22" s="76">
        <v>5.9173669467787136</v>
      </c>
      <c r="AI22" s="76">
        <v>-4.4609901998217936</v>
      </c>
      <c r="AJ22" s="76">
        <v>1.88353254404349</v>
      </c>
      <c r="AK22" s="76">
        <v>8.2352941176470438</v>
      </c>
      <c r="AL22" s="76">
        <v>-4.8110599078338936</v>
      </c>
      <c r="AM22" s="76">
        <v>1.8064072380349927</v>
      </c>
      <c r="AN22" s="76">
        <v>3.855421686746979</v>
      </c>
      <c r="AO22" s="76">
        <v>1.7651372302534583</v>
      </c>
      <c r="AP22" s="76">
        <v>0.28991596638670103</v>
      </c>
      <c r="AQ22" s="76">
        <v>-6.8330044312745031E-2</v>
      </c>
      <c r="AR22" s="76">
        <v>-3.2541075941017112</v>
      </c>
      <c r="AS22" s="76">
        <v>-8.184523809523796</v>
      </c>
      <c r="AT22" s="76">
        <v>-10.582010582010582</v>
      </c>
      <c r="AU22" s="76">
        <v>6.4699608958407424</v>
      </c>
      <c r="AV22" s="76">
        <v>1.8877702102458471</v>
      </c>
      <c r="AW22" s="76">
        <v>1.6844833171363263</v>
      </c>
      <c r="AX22" s="76">
        <v>-7.7938071780436502</v>
      </c>
      <c r="AY22" s="76">
        <v>5.3752082675406569</v>
      </c>
      <c r="AZ22" s="76">
        <v>1.5509511692717837</v>
      </c>
      <c r="BA22" s="76">
        <v>1.0606060606061192</v>
      </c>
      <c r="BB22" s="76">
        <v>-8.3512561933437155</v>
      </c>
      <c r="BC22" s="76">
        <v>5.830561876422351</v>
      </c>
      <c r="BD22" s="76">
        <v>7.4866018801945273</v>
      </c>
    </row>
    <row r="23" spans="1:56" ht="18.75" customHeight="1" x14ac:dyDescent="0.2">
      <c r="A23" s="48">
        <v>25</v>
      </c>
      <c r="B23" s="51" t="s">
        <v>145</v>
      </c>
      <c r="C23" s="51" t="s">
        <v>68</v>
      </c>
      <c r="D23" s="126">
        <v>0.50689370131229339</v>
      </c>
      <c r="E23" s="103">
        <v>-0.97287477559061131</v>
      </c>
      <c r="F23" s="5">
        <v>2.1323437627899295</v>
      </c>
      <c r="G23" s="5">
        <v>-0.2683089678420032</v>
      </c>
      <c r="H23" s="5">
        <v>-0.86933701907538818</v>
      </c>
      <c r="I23" s="5">
        <v>4.711620171614527</v>
      </c>
      <c r="J23" s="5">
        <v>-0.2521952449732936</v>
      </c>
      <c r="K23" s="5">
        <v>-1.2626330148372915</v>
      </c>
      <c r="L23" s="5">
        <v>1.139633950752696</v>
      </c>
      <c r="M23" s="5">
        <v>2.6113293072207568</v>
      </c>
      <c r="N23" s="5">
        <v>-2.7630918417171415</v>
      </c>
      <c r="O23" s="5">
        <v>-1.9127628388276889</v>
      </c>
      <c r="P23" s="5">
        <v>-4.1379330012660915</v>
      </c>
      <c r="Q23" s="5">
        <v>0.33037373528810576</v>
      </c>
      <c r="R23" s="76">
        <v>-1.8554940586609803</v>
      </c>
      <c r="S23" s="76">
        <v>5.991155412045444</v>
      </c>
      <c r="T23" s="76">
        <v>-4.2656041033037013</v>
      </c>
      <c r="U23" s="104">
        <v>3.8100279527660632</v>
      </c>
      <c r="V23" s="105">
        <v>-2.3679556322190365</v>
      </c>
      <c r="W23" s="76">
        <v>2.9074889867841449</v>
      </c>
      <c r="X23" s="76">
        <v>-8.1441922563417961</v>
      </c>
      <c r="Y23" s="76">
        <v>2.6330312397321762</v>
      </c>
      <c r="Z23" s="76">
        <v>5.3913043478260647</v>
      </c>
      <c r="AA23" s="76">
        <v>-3.3137583892617357</v>
      </c>
      <c r="AB23" s="76">
        <v>6.4018718923661027</v>
      </c>
      <c r="AC23" s="76">
        <v>8.6640097037005148E-2</v>
      </c>
      <c r="AD23" s="76">
        <v>-0.53155670176946046</v>
      </c>
      <c r="AE23" s="76">
        <v>-1.4391447368420955</v>
      </c>
      <c r="AF23" s="76">
        <v>-0.1279678011974994</v>
      </c>
      <c r="AG23" s="76">
        <v>-0.2521952449732936</v>
      </c>
      <c r="AH23" s="76">
        <v>-1.1494252873563227</v>
      </c>
      <c r="AI23" s="76">
        <v>3.0578701934146579E-2</v>
      </c>
      <c r="AJ23" s="76">
        <v>-1.6867713628202665</v>
      </c>
      <c r="AK23" s="76">
        <v>9.9329205366356916</v>
      </c>
      <c r="AL23" s="76">
        <v>0.55778793049694286</v>
      </c>
      <c r="AM23" s="76">
        <v>2.6113293072207568</v>
      </c>
      <c r="AN23" s="76">
        <v>-0.88722919646161813</v>
      </c>
      <c r="AO23" s="76">
        <v>-2.3146369573569245</v>
      </c>
      <c r="AP23" s="76">
        <v>3.5074254576155681</v>
      </c>
      <c r="AQ23" s="76">
        <v>-1.9751574282283286</v>
      </c>
      <c r="AR23" s="76">
        <v>-4.4356051418870095</v>
      </c>
      <c r="AS23" s="76">
        <v>-8.4302325581395365</v>
      </c>
      <c r="AT23" s="76">
        <v>-3.4290271132376375</v>
      </c>
      <c r="AU23" s="76">
        <v>-8.6340892153731659</v>
      </c>
      <c r="AV23" s="76">
        <v>0.33037373528810576</v>
      </c>
      <c r="AW23" s="76">
        <v>1.4013266998341436</v>
      </c>
      <c r="AX23" s="76">
        <v>-8.06661064853715</v>
      </c>
      <c r="AY23" s="76">
        <v>5.991155412045444</v>
      </c>
      <c r="AZ23" s="76">
        <v>-5.4505135387488224</v>
      </c>
      <c r="BA23" s="76">
        <v>2.0066889632107774</v>
      </c>
      <c r="BB23" s="76">
        <v>-6.2820503194707555</v>
      </c>
      <c r="BC23" s="76">
        <v>1.1547381566358439</v>
      </c>
      <c r="BD23" s="76">
        <v>4.4862417276209641</v>
      </c>
    </row>
    <row r="24" spans="1:56" ht="18.75" customHeight="1" x14ac:dyDescent="0.2">
      <c r="A24" s="48">
        <v>26</v>
      </c>
      <c r="B24" s="51" t="s">
        <v>159</v>
      </c>
      <c r="C24" s="51" t="s">
        <v>61</v>
      </c>
      <c r="D24" s="117">
        <v>-2.6816297665496762</v>
      </c>
      <c r="E24" s="103">
        <v>-0.83803901278371029</v>
      </c>
      <c r="F24" s="5">
        <v>-1.6710792652840638</v>
      </c>
      <c r="G24" s="5">
        <v>0.50530755165382857</v>
      </c>
      <c r="H24" s="5">
        <v>-2.2328605111814142</v>
      </c>
      <c r="I24" s="5">
        <v>-7.9300928454396598</v>
      </c>
      <c r="J24" s="5">
        <v>-2.2695035460992301</v>
      </c>
      <c r="K24" s="5">
        <v>-3.2193426068906632</v>
      </c>
      <c r="L24" s="5">
        <v>-2.173692919956693</v>
      </c>
      <c r="M24" s="5">
        <v>-0.43604619971394243</v>
      </c>
      <c r="N24" s="5">
        <v>-2.5453836589870349</v>
      </c>
      <c r="O24" s="5">
        <v>-6.0059000811504433</v>
      </c>
      <c r="P24" s="5">
        <v>-2.4830404442448639</v>
      </c>
      <c r="Q24" s="5">
        <v>2.8046682475473403</v>
      </c>
      <c r="R24" s="76">
        <v>-8.5530548050560924</v>
      </c>
      <c r="S24" s="76">
        <v>-0.36153877401794432</v>
      </c>
      <c r="T24" s="76">
        <v>-2.7509265043943145</v>
      </c>
      <c r="U24" s="104">
        <v>-4.1835702257474168</v>
      </c>
      <c r="V24" s="105">
        <v>-1.532418872985545</v>
      </c>
      <c r="W24" s="76">
        <v>1.1041625952706795</v>
      </c>
      <c r="X24" s="76">
        <v>-2.6928304451240166</v>
      </c>
      <c r="Y24" s="76">
        <v>-2.5045372050816468</v>
      </c>
      <c r="Z24" s="76">
        <v>6.4522533253920926</v>
      </c>
      <c r="AA24" s="76">
        <v>-2.2392384105960161</v>
      </c>
      <c r="AB24" s="76">
        <v>2.2338403041824364</v>
      </c>
      <c r="AC24" s="76">
        <v>-1.0329723391045604</v>
      </c>
      <c r="AD24" s="76">
        <v>1.4360350791577616</v>
      </c>
      <c r="AE24" s="76">
        <v>-1.6789995513400129</v>
      </c>
      <c r="AF24" s="76">
        <v>-2.984771715701271</v>
      </c>
      <c r="AG24" s="76">
        <v>-2.2695035460992301</v>
      </c>
      <c r="AH24" s="76">
        <v>-11.164274322169035</v>
      </c>
      <c r="AI24" s="76">
        <v>-2.1901995260301135</v>
      </c>
      <c r="AJ24" s="76">
        <v>-1.8844033963951148</v>
      </c>
      <c r="AK24" s="76">
        <v>0.82244799225931331</v>
      </c>
      <c r="AL24" s="76">
        <v>-2.5181704986388809</v>
      </c>
      <c r="AM24" s="76">
        <v>-0.43604619971394243</v>
      </c>
      <c r="AN24" s="76">
        <v>-1.9435736677115329</v>
      </c>
      <c r="AO24" s="76">
        <v>-6.8317351271409166</v>
      </c>
      <c r="AP24" s="76">
        <v>-11.276341641946175</v>
      </c>
      <c r="AQ24" s="76">
        <v>-1.3176025201468775</v>
      </c>
      <c r="AR24" s="76">
        <v>-7.9059829059828957</v>
      </c>
      <c r="AS24" s="76">
        <v>2.6737967914438485</v>
      </c>
      <c r="AT24" s="76">
        <v>-2.8609625668449326</v>
      </c>
      <c r="AU24" s="76">
        <v>1.9565217391304515</v>
      </c>
      <c r="AV24" s="76">
        <v>2.8046682475473403</v>
      </c>
      <c r="AW24" s="76">
        <v>-6.8706640586521672</v>
      </c>
      <c r="AX24" s="76">
        <v>-11.49356480095777</v>
      </c>
      <c r="AY24" s="76">
        <v>-0.36153877401794432</v>
      </c>
      <c r="AZ24" s="76">
        <v>-4.6989051094890613</v>
      </c>
      <c r="BA24" s="76">
        <v>-2.2988505747126027</v>
      </c>
      <c r="BB24" s="76">
        <v>-2.0037977582881865</v>
      </c>
      <c r="BC24" s="76">
        <v>-2.8493894165535352</v>
      </c>
      <c r="BD24" s="76">
        <v>-4.07732705541477</v>
      </c>
    </row>
    <row r="25" spans="1:56" ht="18.75" customHeight="1" x14ac:dyDescent="0.2">
      <c r="A25" s="48">
        <v>28</v>
      </c>
      <c r="B25" s="51" t="s">
        <v>146</v>
      </c>
      <c r="C25" s="51" t="s">
        <v>64</v>
      </c>
      <c r="D25" s="117">
        <v>0.18038534059112976</v>
      </c>
      <c r="E25" s="103">
        <v>-1.0127732111469783</v>
      </c>
      <c r="F25" s="5">
        <v>-0.95730721654400952</v>
      </c>
      <c r="G25" s="5">
        <v>0.47391977932254292</v>
      </c>
      <c r="H25" s="5">
        <v>5.9813605435183348</v>
      </c>
      <c r="I25" s="5"/>
      <c r="J25" s="5">
        <v>6.6666666666666856</v>
      </c>
      <c r="K25" s="5">
        <v>-7.3314442317000612</v>
      </c>
      <c r="L25" s="5">
        <v>2.5807141531596614</v>
      </c>
      <c r="M25" s="5">
        <v>-1.5096154358989651</v>
      </c>
      <c r="N25" s="5">
        <v>-2.7415767498549428</v>
      </c>
      <c r="O25" s="5">
        <v>-2.6692579649246682</v>
      </c>
      <c r="P25" s="5">
        <v>4.1210377778490255</v>
      </c>
      <c r="Q25" s="5">
        <v>9.5932802829354387</v>
      </c>
      <c r="R25" s="76">
        <v>-3.4263188264653053</v>
      </c>
      <c r="S25" s="76">
        <v>-2.7640449438202523</v>
      </c>
      <c r="T25" s="76">
        <v>6.7341403406642257</v>
      </c>
      <c r="U25" s="104">
        <v>1.1465354531842991</v>
      </c>
      <c r="V25" s="105">
        <v>-2.491803278688522</v>
      </c>
      <c r="W25" s="76">
        <v>2.770167427701665</v>
      </c>
      <c r="X25" s="76"/>
      <c r="Y25" s="76">
        <v>-2.1667070903064456</v>
      </c>
      <c r="Z25" s="76"/>
      <c r="AA25" s="76"/>
      <c r="AB25" s="76">
        <v>-0.53475935828876686</v>
      </c>
      <c r="AC25" s="76">
        <v>-11.356382978723374</v>
      </c>
      <c r="AD25" s="76">
        <v>6.2962962962963047</v>
      </c>
      <c r="AE25" s="76">
        <v>7.5420510037981074</v>
      </c>
      <c r="AF25" s="76">
        <v>4.8831544492653336</v>
      </c>
      <c r="AG25" s="76">
        <v>6.6666666666666856</v>
      </c>
      <c r="AH25" s="76"/>
      <c r="AI25" s="76">
        <v>-1.9493844049247713</v>
      </c>
      <c r="AJ25" s="76">
        <v>-8.2949308755760427</v>
      </c>
      <c r="AK25" s="76"/>
      <c r="AL25" s="76">
        <v>1.650412603150798</v>
      </c>
      <c r="AM25" s="76">
        <v>-1.5096154358989651</v>
      </c>
      <c r="AN25" s="76">
        <v>2.6365348399246642</v>
      </c>
      <c r="AO25" s="76"/>
      <c r="AP25" s="76"/>
      <c r="AQ25" s="76">
        <v>-3.4753864022156336</v>
      </c>
      <c r="AR25" s="76">
        <v>-2.9465679951117068</v>
      </c>
      <c r="AS25" s="76"/>
      <c r="AT25" s="76"/>
      <c r="AU25" s="76"/>
      <c r="AV25" s="76">
        <v>9.5932802829354387</v>
      </c>
      <c r="AW25" s="76">
        <v>-2.7173913043478137</v>
      </c>
      <c r="AX25" s="76"/>
      <c r="AY25" s="76">
        <v>-2.7640449438202523</v>
      </c>
      <c r="AZ25" s="76"/>
      <c r="BA25" s="76">
        <v>12.940379403794012</v>
      </c>
      <c r="BB25" s="76">
        <v>1.0181818181818443</v>
      </c>
      <c r="BC25" s="76">
        <v>-1.7857142857143344</v>
      </c>
      <c r="BD25" s="76">
        <v>0.92539039907461529</v>
      </c>
    </row>
    <row r="26" spans="1:56" ht="18.75" customHeight="1" x14ac:dyDescent="0.2">
      <c r="A26" s="48">
        <v>31</v>
      </c>
      <c r="B26" s="51" t="s">
        <v>147</v>
      </c>
      <c r="C26" s="51" t="s">
        <v>68</v>
      </c>
      <c r="D26" s="117">
        <v>-0.84398245750524836</v>
      </c>
      <c r="E26" s="103">
        <v>-2.2695113710330048</v>
      </c>
      <c r="F26" s="5">
        <v>-2.0839530914065278</v>
      </c>
      <c r="G26" s="5">
        <v>-4.8568977611486446</v>
      </c>
      <c r="H26" s="5">
        <v>-3.5240279082212709</v>
      </c>
      <c r="I26" s="5">
        <v>5.31665754724051</v>
      </c>
      <c r="J26" s="5">
        <v>-6.851768920734429</v>
      </c>
      <c r="K26" s="5">
        <v>-0.79542537412872605</v>
      </c>
      <c r="L26" s="5">
        <v>1.9164998524897925</v>
      </c>
      <c r="M26" s="5">
        <v>5.8287570680720364</v>
      </c>
      <c r="N26" s="5">
        <v>2.1497010045523268</v>
      </c>
      <c r="O26" s="5">
        <v>0.77343087045507275</v>
      </c>
      <c r="P26" s="5">
        <v>-5.2964779228599213</v>
      </c>
      <c r="Q26" s="5">
        <v>-6.9368421052631248</v>
      </c>
      <c r="R26" s="76">
        <v>5.233052631057248</v>
      </c>
      <c r="S26" s="76">
        <v>-0.94909404659188112</v>
      </c>
      <c r="T26" s="76">
        <v>-2.7120056136377713</v>
      </c>
      <c r="U26" s="104">
        <v>1.4514435729073938</v>
      </c>
      <c r="V26" s="105">
        <v>-0.87024087024086327</v>
      </c>
      <c r="W26" s="76">
        <v>-5.0756302521008649</v>
      </c>
      <c r="X26" s="76">
        <v>0.51679586563307112</v>
      </c>
      <c r="Y26" s="76">
        <v>-3.4711065673531465</v>
      </c>
      <c r="Z26" s="76"/>
      <c r="AA26" s="76">
        <v>-6.8181818181818272</v>
      </c>
      <c r="AB26" s="76">
        <v>-1.2506887052341966</v>
      </c>
      <c r="AC26" s="76">
        <v>-6.2937062937063217</v>
      </c>
      <c r="AD26" s="76">
        <v>-3.7814445020746916</v>
      </c>
      <c r="AE26" s="76">
        <v>-1.7438230309517451</v>
      </c>
      <c r="AF26" s="76">
        <v>-5.3701255783212929</v>
      </c>
      <c r="AG26" s="76">
        <v>-6.851768920734429</v>
      </c>
      <c r="AH26" s="76"/>
      <c r="AI26" s="76">
        <v>-1.9800673222889458</v>
      </c>
      <c r="AJ26" s="76">
        <v>-1.0175714660372392</v>
      </c>
      <c r="AK26" s="76"/>
      <c r="AL26" s="76">
        <v>1.9483775459038952</v>
      </c>
      <c r="AM26" s="76">
        <v>5.8287570680720364</v>
      </c>
      <c r="AN26" s="76">
        <v>1.1838006230529601</v>
      </c>
      <c r="AO26" s="76">
        <v>3.3272837265577664</v>
      </c>
      <c r="AP26" s="76">
        <v>2.5729646697388517</v>
      </c>
      <c r="AQ26" s="76">
        <v>3.4644194756554754</v>
      </c>
      <c r="AR26" s="76">
        <v>-1.408991228070164</v>
      </c>
      <c r="AS26" s="76"/>
      <c r="AT26" s="76"/>
      <c r="AU26" s="76">
        <v>4.7460844803040914E-2</v>
      </c>
      <c r="AV26" s="76">
        <v>-6.9368421052631248</v>
      </c>
      <c r="AW26" s="76">
        <v>6.7220997796032975</v>
      </c>
      <c r="AX26" s="76"/>
      <c r="AY26" s="76">
        <v>-0.94909404659188112</v>
      </c>
      <c r="AZ26" s="76">
        <v>2.2488755622189132</v>
      </c>
      <c r="BA26" s="76">
        <v>-0.97924010967489039</v>
      </c>
      <c r="BB26" s="76">
        <v>-5.4861111111110716</v>
      </c>
      <c r="BC26" s="76">
        <v>4.0162037037036526</v>
      </c>
      <c r="BD26" s="76">
        <v>1.0850942318674868</v>
      </c>
    </row>
    <row r="27" spans="1:56" ht="18.75" customHeight="1" x14ac:dyDescent="0.2">
      <c r="A27" s="48">
        <v>32</v>
      </c>
      <c r="B27" s="51" t="s">
        <v>148</v>
      </c>
      <c r="C27" s="51" t="s">
        <v>68</v>
      </c>
      <c r="D27" s="117">
        <v>-1.0672281810571747</v>
      </c>
      <c r="E27" s="103">
        <v>0.2641727680055368</v>
      </c>
      <c r="F27" s="5">
        <v>-1.1931107889310084</v>
      </c>
      <c r="G27" s="5">
        <v>-4.4329722341205127</v>
      </c>
      <c r="H27" s="5">
        <v>-2.1085193981902677</v>
      </c>
      <c r="I27" s="5">
        <v>9.5335596390508215</v>
      </c>
      <c r="J27" s="5">
        <v>-18.284313725490193</v>
      </c>
      <c r="K27" s="5">
        <v>4.2759791792740458</v>
      </c>
      <c r="L27" s="5">
        <v>-5.6396018762869673</v>
      </c>
      <c r="M27" s="5">
        <v>14.539123158160848</v>
      </c>
      <c r="N27" s="5">
        <v>-1.5153315137230265</v>
      </c>
      <c r="O27" s="5">
        <v>-0.32879752507388105</v>
      </c>
      <c r="P27" s="5">
        <v>-11.963401421440864</v>
      </c>
      <c r="Q27" s="5">
        <v>1.6236559139785101</v>
      </c>
      <c r="R27" s="76">
        <v>5.0406068366776253</v>
      </c>
      <c r="S27" s="76">
        <v>-3.1599416626154238</v>
      </c>
      <c r="T27" s="76">
        <v>-3.5109564681148697</v>
      </c>
      <c r="U27" s="104">
        <v>4.3255450046516017</v>
      </c>
      <c r="V27" s="105">
        <v>2.5512860564407447</v>
      </c>
      <c r="W27" s="76">
        <v>-4.2929292929293013</v>
      </c>
      <c r="X27" s="76">
        <v>0.4040404040403871</v>
      </c>
      <c r="Y27" s="76">
        <v>-2.5042318032460855</v>
      </c>
      <c r="Z27" s="76"/>
      <c r="AA27" s="76">
        <v>-1.8003273322422615</v>
      </c>
      <c r="AB27" s="76">
        <v>2.5501307759371485</v>
      </c>
      <c r="AC27" s="76">
        <v>-4.6774193548387473</v>
      </c>
      <c r="AD27" s="76">
        <v>-5.6538208168643109</v>
      </c>
      <c r="AE27" s="76">
        <v>-8.280211582802167</v>
      </c>
      <c r="AF27" s="76">
        <v>4.0177580466147162</v>
      </c>
      <c r="AG27" s="76">
        <v>-18.284313725490193</v>
      </c>
      <c r="AH27" s="76"/>
      <c r="AI27" s="76">
        <v>5.7339449541284608</v>
      </c>
      <c r="AJ27" s="76">
        <v>3.328095184644738</v>
      </c>
      <c r="AK27" s="76"/>
      <c r="AL27" s="76">
        <v>-6.5081594111664955</v>
      </c>
      <c r="AM27" s="76">
        <v>14.539123158160848</v>
      </c>
      <c r="AN27" s="76">
        <v>1.2737971616476216</v>
      </c>
      <c r="AO27" s="76">
        <v>-4.0024630541872028</v>
      </c>
      <c r="AP27" s="76">
        <v>-0.90361445783136674</v>
      </c>
      <c r="AQ27" s="76">
        <v>9.3685709764203864</v>
      </c>
      <c r="AR27" s="76">
        <v>-5.7591623036649651</v>
      </c>
      <c r="AS27" s="76"/>
      <c r="AT27" s="76"/>
      <c r="AU27" s="76">
        <v>1.2158054711246109</v>
      </c>
      <c r="AV27" s="76">
        <v>1.6236559139785101</v>
      </c>
      <c r="AW27" s="76">
        <v>3.3018867924528479</v>
      </c>
      <c r="AX27" s="76"/>
      <c r="AY27" s="76">
        <v>-3.1599416626154238</v>
      </c>
      <c r="AZ27" s="76">
        <v>1.489028213166165</v>
      </c>
      <c r="BA27" s="76">
        <v>-0.44319097502015836</v>
      </c>
      <c r="BB27" s="76">
        <v>-6.7912011173183515</v>
      </c>
      <c r="BC27" s="76">
        <v>6.465382205513734</v>
      </c>
      <c r="BD27" s="76">
        <v>4.0251083931922551</v>
      </c>
    </row>
    <row r="28" spans="1:56" ht="18.75" customHeight="1" x14ac:dyDescent="0.2">
      <c r="A28" s="48">
        <v>33</v>
      </c>
      <c r="B28" s="51" t="s">
        <v>149</v>
      </c>
      <c r="C28" s="51" t="s">
        <v>68</v>
      </c>
      <c r="D28" s="117">
        <v>-2.6073158585892315</v>
      </c>
      <c r="E28" s="103">
        <v>-4.4298326225339935</v>
      </c>
      <c r="F28" s="5">
        <v>-3.9843640866347982</v>
      </c>
      <c r="G28" s="5">
        <v>-8.786639373761048</v>
      </c>
      <c r="H28" s="5">
        <v>-0.57578682071978449</v>
      </c>
      <c r="I28" s="5">
        <v>3.0575127394463948</v>
      </c>
      <c r="J28" s="5">
        <v>-20.2175697865353</v>
      </c>
      <c r="K28" s="5">
        <v>3.2730070798197204</v>
      </c>
      <c r="L28" s="5">
        <v>-4.7165706747589837</v>
      </c>
      <c r="M28" s="5">
        <v>10.708250668266615</v>
      </c>
      <c r="N28" s="5">
        <v>-3.9316943531860318</v>
      </c>
      <c r="O28" s="5">
        <v>-2.3538472969286204</v>
      </c>
      <c r="P28" s="5">
        <v>-2.7652293746999987</v>
      </c>
      <c r="Q28" s="5">
        <v>-0.58064516129029187</v>
      </c>
      <c r="R28" s="76">
        <v>2.3995846932554628</v>
      </c>
      <c r="S28" s="76">
        <v>2.8196402527953808</v>
      </c>
      <c r="T28" s="76">
        <v>-5.2190718449905091</v>
      </c>
      <c r="U28" s="104">
        <v>1.0553656315730819</v>
      </c>
      <c r="V28" s="105">
        <v>-3.6752136752136408</v>
      </c>
      <c r="W28" s="76">
        <v>-5.9652832848709352</v>
      </c>
      <c r="X28" s="76">
        <v>-5.7364341085271491</v>
      </c>
      <c r="Y28" s="76">
        <v>-5.9036144578313809</v>
      </c>
      <c r="Z28" s="76"/>
      <c r="AA28" s="76">
        <v>-3.8548752834467166</v>
      </c>
      <c r="AB28" s="76">
        <v>0.48341023950774797</v>
      </c>
      <c r="AC28" s="76">
        <v>-8.553566354077887</v>
      </c>
      <c r="AD28" s="76">
        <v>-8.7955182072829103</v>
      </c>
      <c r="AE28" s="76">
        <v>-6.2768798949704063</v>
      </c>
      <c r="AF28" s="76">
        <v>5.2279202279200803</v>
      </c>
      <c r="AG28" s="76">
        <v>-20.2175697865353</v>
      </c>
      <c r="AH28" s="76"/>
      <c r="AI28" s="76">
        <v>2.6400897630519893</v>
      </c>
      <c r="AJ28" s="76">
        <v>2.8510495005050842</v>
      </c>
      <c r="AK28" s="76"/>
      <c r="AL28" s="76">
        <v>-6.513152992026221</v>
      </c>
      <c r="AM28" s="76">
        <v>10.708250668266615</v>
      </c>
      <c r="AN28" s="76">
        <v>-0.55904961565340727</v>
      </c>
      <c r="AO28" s="76">
        <v>-2.5199362041467595</v>
      </c>
      <c r="AP28" s="76">
        <v>1.2764176605984119</v>
      </c>
      <c r="AQ28" s="76">
        <v>6.8690732329269935</v>
      </c>
      <c r="AR28" s="76">
        <v>-8.6925366552750916</v>
      </c>
      <c r="AS28" s="76"/>
      <c r="AT28" s="76"/>
      <c r="AU28" s="76">
        <v>0.53191489361699951</v>
      </c>
      <c r="AV28" s="76">
        <v>-0.58064516129029187</v>
      </c>
      <c r="AW28" s="76">
        <v>3.0377083121203015</v>
      </c>
      <c r="AX28" s="76"/>
      <c r="AY28" s="76">
        <v>2.8196402527953808</v>
      </c>
      <c r="AZ28" s="76">
        <v>-4.9999999999999858</v>
      </c>
      <c r="BA28" s="76">
        <v>6.7470864853813026</v>
      </c>
      <c r="BB28" s="76">
        <v>-9.6418539325841692</v>
      </c>
      <c r="BC28" s="76">
        <v>5.9232632648276393</v>
      </c>
      <c r="BD28" s="76">
        <v>-0.51020408163266495</v>
      </c>
    </row>
    <row r="29" spans="1:56" ht="18.75" customHeight="1" x14ac:dyDescent="0.2">
      <c r="A29" s="48">
        <v>35</v>
      </c>
      <c r="B29" s="51" t="s">
        <v>353</v>
      </c>
      <c r="C29" s="51" t="s">
        <v>68</v>
      </c>
      <c r="D29" s="117">
        <v>-2.3472413984466556</v>
      </c>
      <c r="E29" s="103">
        <v>1.5087235178567653</v>
      </c>
      <c r="F29" s="5">
        <v>-2.1415278446457791</v>
      </c>
      <c r="G29" s="5">
        <v>-1.7331407920338506</v>
      </c>
      <c r="H29" s="5">
        <v>2.3717585616463879</v>
      </c>
      <c r="I29" s="5"/>
      <c r="J29" s="5">
        <v>-10.470588235294102</v>
      </c>
      <c r="K29" s="5">
        <v>-3.8701325367301678</v>
      </c>
      <c r="L29" s="5">
        <v>-7.1090436233254337</v>
      </c>
      <c r="M29" s="5">
        <v>3.5810134992403704</v>
      </c>
      <c r="N29" s="5">
        <v>-7.6957966594642642</v>
      </c>
      <c r="O29" s="5">
        <v>-3.2805271443651662</v>
      </c>
      <c r="P29" s="5">
        <v>7.7827006268832832</v>
      </c>
      <c r="Q29" s="5">
        <v>-0.33333333333335702</v>
      </c>
      <c r="R29" s="76">
        <v>-3.7472222565269817</v>
      </c>
      <c r="S29" s="76">
        <v>1.1891891891891646</v>
      </c>
      <c r="T29" s="76">
        <v>-4.5645724547188706</v>
      </c>
      <c r="U29" s="104">
        <v>-1.2391276696732803</v>
      </c>
      <c r="V29" s="105">
        <v>3.0303030303030454</v>
      </c>
      <c r="W29" s="76">
        <v>-2.3618538324420513</v>
      </c>
      <c r="X29" s="76"/>
      <c r="Y29" s="76">
        <v>-2.865612648221358</v>
      </c>
      <c r="Z29" s="76"/>
      <c r="AA29" s="76"/>
      <c r="AB29" s="76">
        <v>-2.4377318494965579</v>
      </c>
      <c r="AC29" s="76">
        <v>1.3413506012951046</v>
      </c>
      <c r="AD29" s="76">
        <v>-3.0090090090090058</v>
      </c>
      <c r="AE29" s="76">
        <v>-0.94984362330593797</v>
      </c>
      <c r="AF29" s="76">
        <v>6.3999172870140342</v>
      </c>
      <c r="AG29" s="76">
        <v>-10.470588235294102</v>
      </c>
      <c r="AH29" s="76"/>
      <c r="AI29" s="76">
        <v>-1.3257575757575637</v>
      </c>
      <c r="AJ29" s="76">
        <v>-9.227871939736346</v>
      </c>
      <c r="AK29" s="76"/>
      <c r="AL29" s="76">
        <v>-6.2437562437562377</v>
      </c>
      <c r="AM29" s="76">
        <v>3.5810134992403704</v>
      </c>
      <c r="AN29" s="76">
        <v>-7.3775989268947058</v>
      </c>
      <c r="AO29" s="76"/>
      <c r="AP29" s="76">
        <v>8.5714285714285694</v>
      </c>
      <c r="AQ29" s="76">
        <v>-2.3246773441144342</v>
      </c>
      <c r="AR29" s="76">
        <v>-7.8828828828829245</v>
      </c>
      <c r="AS29" s="76"/>
      <c r="AT29" s="76"/>
      <c r="AU29" s="76"/>
      <c r="AV29" s="76">
        <v>-0.33333333333335702</v>
      </c>
      <c r="AW29" s="76">
        <v>-3.1260504201680703</v>
      </c>
      <c r="AX29" s="76"/>
      <c r="AY29" s="76">
        <v>1.1891891891891646</v>
      </c>
      <c r="AZ29" s="76"/>
      <c r="BA29" s="76">
        <v>-0.9157509157509196</v>
      </c>
      <c r="BB29" s="76">
        <v>-4.6851493660004166</v>
      </c>
      <c r="BC29" s="76">
        <v>1.4069264069263454</v>
      </c>
      <c r="BD29" s="76">
        <v>-1.697259240633656</v>
      </c>
    </row>
    <row r="30" spans="1:56" ht="18.75" customHeight="1" x14ac:dyDescent="0.2">
      <c r="A30" s="48">
        <v>36</v>
      </c>
      <c r="B30" s="51" t="s">
        <v>167</v>
      </c>
      <c r="C30" s="51" t="s">
        <v>68</v>
      </c>
      <c r="D30" s="117">
        <v>-2.1226123364458402</v>
      </c>
      <c r="E30" s="103">
        <v>5.5418712012734943</v>
      </c>
      <c r="F30" s="5">
        <v>4.3803767196892522</v>
      </c>
      <c r="G30" s="5">
        <v>-0.56076053435742779</v>
      </c>
      <c r="H30" s="5">
        <v>1.2044970143214329</v>
      </c>
      <c r="I30" s="5"/>
      <c r="J30" s="5">
        <v>-26.945945945945915</v>
      </c>
      <c r="K30" s="5">
        <v>4.6044482054864915</v>
      </c>
      <c r="L30" s="5">
        <v>-8.6280376005074899</v>
      </c>
      <c r="M30" s="5">
        <v>13.174428508855542</v>
      </c>
      <c r="N30" s="5">
        <v>-13.816245086755522</v>
      </c>
      <c r="O30" s="5">
        <v>-4.214791829533894</v>
      </c>
      <c r="P30" s="5">
        <v>1.306062282402408</v>
      </c>
      <c r="Q30" s="5">
        <v>0.13605442176867655</v>
      </c>
      <c r="R30" s="76">
        <v>-4.3134442725018118</v>
      </c>
      <c r="S30" s="76">
        <v>-0.94409477971125</v>
      </c>
      <c r="T30" s="76">
        <v>-2.4814268575626244</v>
      </c>
      <c r="U30" s="104">
        <v>2.7195113012873833</v>
      </c>
      <c r="V30" s="105">
        <v>7.0707070707071011</v>
      </c>
      <c r="W30" s="76">
        <v>2.7183600713012481</v>
      </c>
      <c r="X30" s="76"/>
      <c r="Y30" s="76">
        <v>1.6668724533892743</v>
      </c>
      <c r="Z30" s="76"/>
      <c r="AA30" s="76"/>
      <c r="AB30" s="76">
        <v>8.8235294117647101</v>
      </c>
      <c r="AC30" s="76">
        <v>-4.191806922832626</v>
      </c>
      <c r="AD30" s="76">
        <v>1.4971139971139991</v>
      </c>
      <c r="AE30" s="76">
        <v>-7.4906367041198507</v>
      </c>
      <c r="AF30" s="76">
        <v>11.559139784946204</v>
      </c>
      <c r="AG30" s="76">
        <v>-26.945945945945915</v>
      </c>
      <c r="AH30" s="76"/>
      <c r="AI30" s="76">
        <v>4.4642857142857082</v>
      </c>
      <c r="AJ30" s="76">
        <v>1.2452107279693507</v>
      </c>
      <c r="AK30" s="76"/>
      <c r="AL30" s="76">
        <v>-9.5111784766956973</v>
      </c>
      <c r="AM30" s="76">
        <v>13.174428508855542</v>
      </c>
      <c r="AN30" s="76">
        <v>-7.4603174603174693</v>
      </c>
      <c r="AO30" s="76"/>
      <c r="AP30" s="76">
        <v>-1.9047619047619406</v>
      </c>
      <c r="AQ30" s="76">
        <v>-0.22176461270390746</v>
      </c>
      <c r="AR30" s="76">
        <v>-6.2691131498471293</v>
      </c>
      <c r="AS30" s="76"/>
      <c r="AT30" s="76"/>
      <c r="AU30" s="76"/>
      <c r="AV30" s="76">
        <v>0.13605442176867655</v>
      </c>
      <c r="AW30" s="76">
        <v>-2.1960784313725554</v>
      </c>
      <c r="AX30" s="76"/>
      <c r="AY30" s="76">
        <v>-0.94409477971125</v>
      </c>
      <c r="AZ30" s="76"/>
      <c r="BA30" s="76">
        <v>-10.401002506265684</v>
      </c>
      <c r="BB30" s="76">
        <v>2.6570048309178844</v>
      </c>
      <c r="BC30" s="76">
        <v>4.4801890221736755</v>
      </c>
      <c r="BD30" s="76">
        <v>1.8481267286899765</v>
      </c>
    </row>
    <row r="31" spans="1:56" ht="18.75" customHeight="1" x14ac:dyDescent="0.2">
      <c r="A31" s="48">
        <v>37</v>
      </c>
      <c r="B31" s="51" t="s">
        <v>150</v>
      </c>
      <c r="C31" s="51" t="s">
        <v>64</v>
      </c>
      <c r="D31" s="117">
        <v>-0.29054099959535051</v>
      </c>
      <c r="E31" s="103">
        <v>0.35306214665507696</v>
      </c>
      <c r="F31" s="5">
        <v>0.87843740714988883</v>
      </c>
      <c r="G31" s="5">
        <v>2.6141225205940941</v>
      </c>
      <c r="H31" s="5">
        <v>-1.2294458414573626</v>
      </c>
      <c r="I31" s="5">
        <v>5.3377797619629916</v>
      </c>
      <c r="J31" s="5">
        <v>-1.2712378640778326</v>
      </c>
      <c r="K31" s="5">
        <v>2.859913203155287</v>
      </c>
      <c r="L31" s="5">
        <v>-0.9443448055522623</v>
      </c>
      <c r="M31" s="5">
        <v>3.6402468827945285</v>
      </c>
      <c r="N31" s="5">
        <v>-5.7011401732911082</v>
      </c>
      <c r="O31" s="5">
        <v>-0.94839140024676283</v>
      </c>
      <c r="P31" s="5">
        <v>3.688407617543433</v>
      </c>
      <c r="Q31" s="5">
        <v>-1.329191496555481</v>
      </c>
      <c r="R31" s="76">
        <v>3.3614973992240351</v>
      </c>
      <c r="S31" s="76">
        <v>-0.23081297458831784</v>
      </c>
      <c r="T31" s="76">
        <v>-0.34519831729912198</v>
      </c>
      <c r="U31" s="104">
        <v>-0.88896843357046862</v>
      </c>
      <c r="V31" s="105">
        <v>-0.63616344506974087</v>
      </c>
      <c r="W31" s="76">
        <v>3.1172686788718522</v>
      </c>
      <c r="X31" s="76">
        <v>2.2399456982860926</v>
      </c>
      <c r="Y31" s="76">
        <v>0.18422437777270773</v>
      </c>
      <c r="Z31" s="76">
        <v>11.197110423116612</v>
      </c>
      <c r="AA31" s="76">
        <v>-5.6043956043956058</v>
      </c>
      <c r="AB31" s="76">
        <v>4.1564330247496173</v>
      </c>
      <c r="AC31" s="76">
        <v>1.5791245791245956</v>
      </c>
      <c r="AD31" s="76">
        <v>3.7688322798346405</v>
      </c>
      <c r="AE31" s="76">
        <v>-3.3257268684532875</v>
      </c>
      <c r="AF31" s="76">
        <v>1.1551754558947351</v>
      </c>
      <c r="AG31" s="76">
        <v>-1.2712378640778326</v>
      </c>
      <c r="AH31" s="76">
        <v>-0.8728859792689434</v>
      </c>
      <c r="AI31" s="76">
        <v>4.3898809523809774</v>
      </c>
      <c r="AJ31" s="76">
        <v>3.2019704433497651</v>
      </c>
      <c r="AK31" s="76">
        <v>8.6226203807390931</v>
      </c>
      <c r="AL31" s="76">
        <v>-1.850872554204031</v>
      </c>
      <c r="AM31" s="76">
        <v>3.6402468827945285</v>
      </c>
      <c r="AN31" s="76">
        <v>-3.8351254480286769</v>
      </c>
      <c r="AO31" s="76">
        <v>-4.3659895150721013</v>
      </c>
      <c r="AP31" s="76">
        <v>3.7550709060019472</v>
      </c>
      <c r="AQ31" s="76">
        <v>-0.35534591194975462</v>
      </c>
      <c r="AR31" s="76">
        <v>-3.1892886695009253</v>
      </c>
      <c r="AS31" s="76"/>
      <c r="AT31" s="76">
        <v>-5</v>
      </c>
      <c r="AU31" s="76">
        <v>6.8914956011730197</v>
      </c>
      <c r="AV31" s="76">
        <v>-1.329191496555481</v>
      </c>
      <c r="AW31" s="76">
        <v>2.7207553768140826</v>
      </c>
      <c r="AX31" s="76">
        <v>5.5186170212765688</v>
      </c>
      <c r="AY31" s="76">
        <v>-0.23081297458831784</v>
      </c>
      <c r="AZ31" s="76">
        <v>-0.7665282657298178</v>
      </c>
      <c r="BA31" s="76">
        <v>4.1162227602905404</v>
      </c>
      <c r="BB31" s="76">
        <v>-4.1662687422403906</v>
      </c>
      <c r="BC31" s="76">
        <v>5.2418046088932613</v>
      </c>
      <c r="BD31" s="76">
        <v>-2.4713698523899126</v>
      </c>
    </row>
    <row r="32" spans="1:56" ht="18.75" customHeight="1" x14ac:dyDescent="0.2">
      <c r="A32" s="48">
        <v>38</v>
      </c>
      <c r="B32" s="51" t="s">
        <v>151</v>
      </c>
      <c r="C32" s="51" t="s">
        <v>68</v>
      </c>
      <c r="D32" s="117">
        <v>1.0069703748028758</v>
      </c>
      <c r="E32" s="103">
        <v>1.4286684710364312</v>
      </c>
      <c r="F32" s="5">
        <v>0.1245704986466194</v>
      </c>
      <c r="G32" s="5">
        <v>1.3695208794000138</v>
      </c>
      <c r="H32" s="5">
        <v>-0.65226751238975567</v>
      </c>
      <c r="I32" s="5">
        <v>8.4985670930122836</v>
      </c>
      <c r="J32" s="5">
        <v>4.7488305877567214</v>
      </c>
      <c r="K32" s="5">
        <v>-3.8437292695021128</v>
      </c>
      <c r="L32" s="5">
        <v>2.9745910035691807</v>
      </c>
      <c r="M32" s="5">
        <v>3.2918155982781627</v>
      </c>
      <c r="N32" s="5">
        <v>-3.4983552677961001</v>
      </c>
      <c r="O32" s="5">
        <v>-0.61942997223351881</v>
      </c>
      <c r="P32" s="5">
        <v>-2.1188334061503866</v>
      </c>
      <c r="Q32" s="5">
        <v>3.2730923694779648</v>
      </c>
      <c r="R32" s="76">
        <v>1.8467884398275345</v>
      </c>
      <c r="S32" s="76">
        <v>4.4350908285335038</v>
      </c>
      <c r="T32" s="76">
        <v>0.10066032414540871</v>
      </c>
      <c r="U32" s="104">
        <v>4.3352293513135791</v>
      </c>
      <c r="V32" s="105">
        <v>1.8632047121048316</v>
      </c>
      <c r="W32" s="76">
        <v>0.35543403964454967</v>
      </c>
      <c r="X32" s="76">
        <v>9.206349206349195</v>
      </c>
      <c r="Y32" s="76">
        <v>-2.1808040269370679</v>
      </c>
      <c r="Z32" s="76">
        <v>8.7486157253598975</v>
      </c>
      <c r="AA32" s="76">
        <v>-4.3066322136090207</v>
      </c>
      <c r="AB32" s="76">
        <v>9.2253899946206701</v>
      </c>
      <c r="AC32" s="76">
        <v>5.0877192982455597</v>
      </c>
      <c r="AD32" s="76">
        <v>-2.3374773374773383</v>
      </c>
      <c r="AE32" s="76">
        <v>-0.72420634920635507</v>
      </c>
      <c r="AF32" s="76">
        <v>-0.58421317244864213</v>
      </c>
      <c r="AG32" s="76">
        <v>4.7488305877567214</v>
      </c>
      <c r="AH32" s="76">
        <v>12.335526315789437</v>
      </c>
      <c r="AI32" s="76">
        <v>-0.35416666666662877</v>
      </c>
      <c r="AJ32" s="76">
        <v>-9.5170454545454746</v>
      </c>
      <c r="AK32" s="76"/>
      <c r="AL32" s="76">
        <v>0.67949523211328255</v>
      </c>
      <c r="AM32" s="76">
        <v>3.2918155982781627</v>
      </c>
      <c r="AN32" s="76">
        <v>2.031031848476033</v>
      </c>
      <c r="AO32" s="76">
        <v>-11.960996749729155</v>
      </c>
      <c r="AP32" s="76">
        <v>2.6719782355227579</v>
      </c>
      <c r="AQ32" s="76">
        <v>-5.1815980629539098</v>
      </c>
      <c r="AR32" s="76">
        <v>0.34789288849869138</v>
      </c>
      <c r="AS32" s="76"/>
      <c r="AT32" s="76"/>
      <c r="AU32" s="76">
        <v>-2.5925925925925881</v>
      </c>
      <c r="AV32" s="76">
        <v>3.2730923694779648</v>
      </c>
      <c r="AW32" s="76">
        <v>-1.0346140825998376</v>
      </c>
      <c r="AX32" s="76"/>
      <c r="AY32" s="76">
        <v>4.4350908285335038</v>
      </c>
      <c r="AZ32" s="76">
        <v>3.7381007661945773</v>
      </c>
      <c r="BA32" s="76">
        <v>11.911383018168337</v>
      </c>
      <c r="BB32" s="76">
        <v>-8.1932563657751984</v>
      </c>
      <c r="BC32" s="76">
        <v>1.4923664122137126</v>
      </c>
      <c r="BD32" s="76">
        <v>4.2188639225823081</v>
      </c>
    </row>
    <row r="33" spans="1:56" ht="18.75" customHeight="1" x14ac:dyDescent="0.2">
      <c r="A33" s="48">
        <v>39</v>
      </c>
      <c r="B33" s="51" t="s">
        <v>152</v>
      </c>
      <c r="C33" s="51" t="s">
        <v>63</v>
      </c>
      <c r="D33" s="117">
        <v>-1.9881838851759426E-2</v>
      </c>
      <c r="E33" s="103">
        <v>-0.21945036573144705</v>
      </c>
      <c r="F33" s="5">
        <v>0.97296246501737471</v>
      </c>
      <c r="G33" s="5">
        <v>-0.87559071279036971</v>
      </c>
      <c r="H33" s="5">
        <v>-0.27550186845220992</v>
      </c>
      <c r="I33" s="5">
        <v>0.51088916223305603</v>
      </c>
      <c r="J33" s="5">
        <v>-1.6071016071015691</v>
      </c>
      <c r="K33" s="5">
        <v>-0.6215409478471372</v>
      </c>
      <c r="L33" s="5">
        <v>-0.50907055778920096</v>
      </c>
      <c r="M33" s="5">
        <v>-0.41712071947014806</v>
      </c>
      <c r="N33" s="5">
        <v>0.64220349561296075</v>
      </c>
      <c r="O33" s="5">
        <v>-1.3816277268940951</v>
      </c>
      <c r="P33" s="5">
        <v>1.3459235856172285</v>
      </c>
      <c r="Q33" s="5">
        <v>-0.33569731442148054</v>
      </c>
      <c r="R33" s="76">
        <v>-0.29208912063926107</v>
      </c>
      <c r="S33" s="76">
        <v>1.8401946396848814</v>
      </c>
      <c r="T33" s="76">
        <v>-0.39859422250128773</v>
      </c>
      <c r="U33" s="104">
        <v>0.62708892390506321</v>
      </c>
      <c r="V33" s="105">
        <v>-0.21962315455543546</v>
      </c>
      <c r="W33" s="76">
        <v>-0.18519820896921146</v>
      </c>
      <c r="X33" s="76">
        <v>-0.75684380032207343</v>
      </c>
      <c r="Y33" s="76">
        <v>0.98427596294493469</v>
      </c>
      <c r="Z33" s="76">
        <v>5.3333333333333286</v>
      </c>
      <c r="AA33" s="76">
        <v>-0.57303145662193344</v>
      </c>
      <c r="AB33" s="76">
        <v>2.116614756019942</v>
      </c>
      <c r="AC33" s="76">
        <v>-2.1271271271270962</v>
      </c>
      <c r="AD33" s="76">
        <v>0.27420209583397082</v>
      </c>
      <c r="AE33" s="76">
        <v>7.4849834460721354E-2</v>
      </c>
      <c r="AF33" s="76">
        <v>-0.7587346892678255</v>
      </c>
      <c r="AG33" s="76">
        <v>-1.6071016071015691</v>
      </c>
      <c r="AH33" s="76">
        <v>1.7241379310344911</v>
      </c>
      <c r="AI33" s="76">
        <v>0.88803088803089736</v>
      </c>
      <c r="AJ33" s="76">
        <v>-1.9678886047172739</v>
      </c>
      <c r="AK33" s="76">
        <v>2.5316455696202382</v>
      </c>
      <c r="AL33" s="76">
        <v>-0.63071416249776746</v>
      </c>
      <c r="AM33" s="76">
        <v>-0.41712071947014806</v>
      </c>
      <c r="AN33" s="76">
        <v>1.8098182640869709E-2</v>
      </c>
      <c r="AO33" s="76">
        <v>5.7208237986259292E-2</v>
      </c>
      <c r="AP33" s="76">
        <v>1.9597069597069918</v>
      </c>
      <c r="AQ33" s="76">
        <v>0.25218191200552553</v>
      </c>
      <c r="AR33" s="76">
        <v>-3.8688338688338888</v>
      </c>
      <c r="AS33" s="76">
        <v>-1.7099863201094507</v>
      </c>
      <c r="AT33" s="76">
        <v>-1.7543859649122879</v>
      </c>
      <c r="AU33" s="76">
        <v>0.89324149806283515</v>
      </c>
      <c r="AV33" s="76">
        <v>-0.33569731442148054</v>
      </c>
      <c r="AW33" s="76">
        <v>0.98193885322598362</v>
      </c>
      <c r="AX33" s="76">
        <v>-2.3881023881023538</v>
      </c>
      <c r="AY33" s="76">
        <v>1.8401946396848814</v>
      </c>
      <c r="AZ33" s="76">
        <v>0.88714205502527932</v>
      </c>
      <c r="BA33" s="76">
        <v>2.4998675917589281</v>
      </c>
      <c r="BB33" s="76">
        <v>-2.3556715984914405</v>
      </c>
      <c r="BC33" s="76">
        <v>1.4096340552651583</v>
      </c>
      <c r="BD33" s="76">
        <v>0.53638429424506739</v>
      </c>
    </row>
    <row r="34" spans="1:56" ht="18.75" customHeight="1" x14ac:dyDescent="0.2">
      <c r="A34" s="48">
        <v>40</v>
      </c>
      <c r="B34" s="51" t="s">
        <v>153</v>
      </c>
      <c r="C34" s="51" t="s">
        <v>67</v>
      </c>
      <c r="D34" s="117">
        <v>-0.1499629937688951</v>
      </c>
      <c r="E34" s="103">
        <v>0.16563769090875269</v>
      </c>
      <c r="F34" s="5">
        <v>0.96921903313295843</v>
      </c>
      <c r="G34" s="5">
        <v>-1.5568783557432511</v>
      </c>
      <c r="H34" s="5">
        <v>-1.3567732308112284</v>
      </c>
      <c r="I34" s="5">
        <v>0.96641416602064112</v>
      </c>
      <c r="J34" s="5">
        <v>0.73122075022727984</v>
      </c>
      <c r="K34" s="5">
        <v>-0.77311420007026754</v>
      </c>
      <c r="L34" s="5">
        <v>-3.9957980277199994</v>
      </c>
      <c r="M34" s="5">
        <v>-3.5425024483951262</v>
      </c>
      <c r="N34" s="5">
        <v>-0.72390972176982871</v>
      </c>
      <c r="O34" s="5">
        <v>-0.84787964220534207</v>
      </c>
      <c r="P34" s="5">
        <v>1.5617385935312029</v>
      </c>
      <c r="Q34" s="5">
        <v>2.6315789473684248</v>
      </c>
      <c r="R34" s="76">
        <v>-0.6206058642409289</v>
      </c>
      <c r="S34" s="76">
        <v>3.7098813460416267</v>
      </c>
      <c r="T34" s="76">
        <v>-2.3942242812380101</v>
      </c>
      <c r="U34" s="104">
        <v>1.5705407941112526E-2</v>
      </c>
      <c r="V34" s="105">
        <v>1.3517060367453837</v>
      </c>
      <c r="W34" s="76">
        <v>-3.5344827586206975</v>
      </c>
      <c r="X34" s="76">
        <v>-1.6188251001335061</v>
      </c>
      <c r="Y34" s="76">
        <v>1.0383147092008187</v>
      </c>
      <c r="Z34" s="76">
        <v>-0.1904761904761898</v>
      </c>
      <c r="AA34" s="76">
        <v>0.81980519480521252</v>
      </c>
      <c r="AB34" s="76">
        <v>2.0906126252037893</v>
      </c>
      <c r="AC34" s="76">
        <v>-2.9055403255829049</v>
      </c>
      <c r="AD34" s="76">
        <v>-0.34262260120478061</v>
      </c>
      <c r="AE34" s="76">
        <v>-0.55884442339574036</v>
      </c>
      <c r="AF34" s="76">
        <v>-2.4245719703306463</v>
      </c>
      <c r="AG34" s="76">
        <v>0.73122075022727984</v>
      </c>
      <c r="AH34" s="76">
        <v>1.22410546139362</v>
      </c>
      <c r="AI34" s="76">
        <v>0.29646099685011507</v>
      </c>
      <c r="AJ34" s="76">
        <v>-1.5757575757576348</v>
      </c>
      <c r="AK34" s="76">
        <v>1.6633565044686947</v>
      </c>
      <c r="AL34" s="76">
        <v>-4.51464080595035</v>
      </c>
      <c r="AM34" s="76">
        <v>-3.5425024483951262</v>
      </c>
      <c r="AN34" s="76">
        <v>-0.22624434389138059</v>
      </c>
      <c r="AO34" s="76">
        <v>-0.72032270457167158</v>
      </c>
      <c r="AP34" s="76">
        <v>-2.3424655003602055</v>
      </c>
      <c r="AQ34" s="76">
        <v>0.9094022640420576</v>
      </c>
      <c r="AR34" s="76">
        <v>-1.7195786240491771</v>
      </c>
      <c r="AS34" s="76">
        <v>0.6155950752393835</v>
      </c>
      <c r="AT34" s="76">
        <v>-2.0186335403726616</v>
      </c>
      <c r="AU34" s="76">
        <v>-0.761614623000753</v>
      </c>
      <c r="AV34" s="76">
        <v>2.6315789473684248</v>
      </c>
      <c r="AW34" s="76">
        <v>-0.39621835421230855</v>
      </c>
      <c r="AX34" s="76">
        <v>1.4211886304909598</v>
      </c>
      <c r="AY34" s="76">
        <v>3.7098813460416267</v>
      </c>
      <c r="AZ34" s="76">
        <v>1.0673665791776017</v>
      </c>
      <c r="BA34" s="76">
        <v>-0.3984734538107233</v>
      </c>
      <c r="BB34" s="76">
        <v>-4.5240026546714773</v>
      </c>
      <c r="BC34" s="76">
        <v>1.1759935117599838</v>
      </c>
      <c r="BD34" s="76">
        <v>-0.28616852146268457</v>
      </c>
    </row>
    <row r="35" spans="1:56" ht="18.75" customHeight="1" x14ac:dyDescent="0.2">
      <c r="A35" s="48">
        <v>41</v>
      </c>
      <c r="B35" s="51" t="s">
        <v>154</v>
      </c>
      <c r="C35" s="51" t="s">
        <v>67</v>
      </c>
      <c r="D35" s="117">
        <v>3.5050276405840464E-2</v>
      </c>
      <c r="E35" s="103">
        <v>2.4295189306354388</v>
      </c>
      <c r="F35" s="5">
        <v>0.83852579892256074</v>
      </c>
      <c r="G35" s="5">
        <v>-1.0796296901718563</v>
      </c>
      <c r="H35" s="5">
        <v>-1.3737405561606977</v>
      </c>
      <c r="I35" s="5">
        <v>1.5690950919908175</v>
      </c>
      <c r="J35" s="5">
        <v>1.7158826269213421</v>
      </c>
      <c r="K35" s="5">
        <v>-0.54507610839516474</v>
      </c>
      <c r="L35" s="5">
        <v>-0.97339097938980501</v>
      </c>
      <c r="M35" s="5">
        <v>-3.7569214754789897</v>
      </c>
      <c r="N35" s="5">
        <v>-1.8587552478193032</v>
      </c>
      <c r="O35" s="5">
        <v>-5.2186493523734612E-2</v>
      </c>
      <c r="P35" s="5">
        <v>-2.6681072493204283E-2</v>
      </c>
      <c r="Q35" s="5">
        <v>2.1432290952942168</v>
      </c>
      <c r="R35" s="76">
        <v>-2.4371395423111721</v>
      </c>
      <c r="S35" s="76">
        <v>1.2779303761712697</v>
      </c>
      <c r="T35" s="76">
        <v>-1.2131857431891291</v>
      </c>
      <c r="U35" s="104">
        <v>0.93497256969757814</v>
      </c>
      <c r="V35" s="105">
        <v>1.3792375118808593</v>
      </c>
      <c r="W35" s="76">
        <v>5.014367816091962</v>
      </c>
      <c r="X35" s="76">
        <v>2.440476190476204</v>
      </c>
      <c r="Y35" s="76">
        <v>1.222281180201648</v>
      </c>
      <c r="Z35" s="76">
        <v>-0.30888030888030471</v>
      </c>
      <c r="AA35" s="76">
        <v>-2.2963459604425225</v>
      </c>
      <c r="AB35" s="76">
        <v>1.3469401779884862</v>
      </c>
      <c r="AC35" s="76">
        <v>-3.1275510204080916</v>
      </c>
      <c r="AD35" s="76">
        <v>0.89933694996987867</v>
      </c>
      <c r="AE35" s="76">
        <v>-1.6083916083916563</v>
      </c>
      <c r="AF35" s="76">
        <v>-1.0379020834052426</v>
      </c>
      <c r="AG35" s="76">
        <v>1.7158826269213421</v>
      </c>
      <c r="AH35" s="76">
        <v>-4.488386691776526</v>
      </c>
      <c r="AI35" s="76">
        <v>0.11774820574161993</v>
      </c>
      <c r="AJ35" s="76">
        <v>0.43095052590564364</v>
      </c>
      <c r="AK35" s="76">
        <v>8.5147556845669925</v>
      </c>
      <c r="AL35" s="76">
        <v>-2.0400299533976067</v>
      </c>
      <c r="AM35" s="76">
        <v>-3.7569214754789897</v>
      </c>
      <c r="AN35" s="76">
        <v>-1.1573327600415126</v>
      </c>
      <c r="AO35" s="76">
        <v>-0.69659442724460519</v>
      </c>
      <c r="AP35" s="76">
        <v>0.43597938334785624</v>
      </c>
      <c r="AQ35" s="76">
        <v>2.8817711641411279</v>
      </c>
      <c r="AR35" s="76">
        <v>-2.3523513873089144</v>
      </c>
      <c r="AS35" s="76">
        <v>-2.2727272727272663</v>
      </c>
      <c r="AT35" s="76">
        <v>-0.52631578947368496</v>
      </c>
      <c r="AU35" s="76">
        <v>0.8910891089108901</v>
      </c>
      <c r="AV35" s="76">
        <v>2.1432290952942168</v>
      </c>
      <c r="AW35" s="76">
        <v>-1.3035840015312203</v>
      </c>
      <c r="AX35" s="76">
        <v>-4.1778975741239606</v>
      </c>
      <c r="AY35" s="76">
        <v>1.2779303761712697</v>
      </c>
      <c r="AZ35" s="76">
        <v>4.1475697391501143</v>
      </c>
      <c r="BA35" s="76">
        <v>2.5372341911867835</v>
      </c>
      <c r="BB35" s="76">
        <v>-5.2939611598829543</v>
      </c>
      <c r="BC35" s="76">
        <v>-0.50859430186011423</v>
      </c>
      <c r="BD35" s="76">
        <v>1.0055330921472176</v>
      </c>
    </row>
    <row r="36" spans="1:56" ht="18.75" customHeight="1" x14ac:dyDescent="0.2">
      <c r="A36" s="48">
        <v>43</v>
      </c>
      <c r="B36" s="51" t="s">
        <v>156</v>
      </c>
      <c r="C36" s="51" t="s">
        <v>63</v>
      </c>
      <c r="D36" s="117">
        <v>-0.26150787786076535</v>
      </c>
      <c r="E36" s="103">
        <v>2.4568061622971413</v>
      </c>
      <c r="F36" s="5">
        <v>-0.95239988503246309</v>
      </c>
      <c r="G36" s="5">
        <v>-1.8495341486947154</v>
      </c>
      <c r="H36" s="5">
        <v>0.59602447890155474</v>
      </c>
      <c r="I36" s="5"/>
      <c r="J36" s="5">
        <v>0.98321342925659394</v>
      </c>
      <c r="K36" s="5">
        <v>-4.4987689719684738</v>
      </c>
      <c r="L36" s="5">
        <v>1.1808041235698141</v>
      </c>
      <c r="M36" s="5">
        <v>-3.2672555723927275</v>
      </c>
      <c r="N36" s="5">
        <v>-0.7020611240756125</v>
      </c>
      <c r="O36" s="5">
        <v>-2.3006585522801117</v>
      </c>
      <c r="P36" s="5">
        <v>0</v>
      </c>
      <c r="Q36" s="5">
        <v>3.1914893617021249</v>
      </c>
      <c r="R36" s="76">
        <v>-2.3620807351299931</v>
      </c>
      <c r="S36" s="76">
        <v>2.3344947735191681</v>
      </c>
      <c r="T36" s="76">
        <v>-0.76630245750021686</v>
      </c>
      <c r="U36" s="104">
        <v>1.3390596398639332</v>
      </c>
      <c r="V36" s="105">
        <v>3.4000000000000199</v>
      </c>
      <c r="W36" s="76">
        <v>-0.30947775628627028</v>
      </c>
      <c r="X36" s="76"/>
      <c r="Y36" s="76">
        <v>-1.3215339233038179</v>
      </c>
      <c r="Z36" s="76"/>
      <c r="AA36" s="76">
        <v>-0.23852116875372076</v>
      </c>
      <c r="AB36" s="76">
        <v>-1.3295346628679852</v>
      </c>
      <c r="AC36" s="76">
        <v>8.2101806239748498E-2</v>
      </c>
      <c r="AD36" s="76">
        <v>-3.1862745098039227</v>
      </c>
      <c r="AE36" s="76">
        <v>1.0080645161290249</v>
      </c>
      <c r="AF36" s="76">
        <v>0</v>
      </c>
      <c r="AG36" s="76">
        <v>0.98321342925659394</v>
      </c>
      <c r="AH36" s="76"/>
      <c r="AI36" s="76">
        <v>-6.4917859035506069</v>
      </c>
      <c r="AJ36" s="76">
        <v>-4.7619047619047734</v>
      </c>
      <c r="AK36" s="76"/>
      <c r="AL36" s="76">
        <v>0.74203993524012901</v>
      </c>
      <c r="AM36" s="76">
        <v>-3.2672555723927275</v>
      </c>
      <c r="AN36" s="76">
        <v>-1.1981172443303336</v>
      </c>
      <c r="AO36" s="76">
        <v>8.8652482269509392E-2</v>
      </c>
      <c r="AP36" s="76">
        <v>-3.7608377434973477</v>
      </c>
      <c r="AQ36" s="76">
        <v>2.6490066225165663</v>
      </c>
      <c r="AR36" s="76">
        <v>-4.121600336028564</v>
      </c>
      <c r="AS36" s="76"/>
      <c r="AT36" s="76"/>
      <c r="AU36" s="76"/>
      <c r="AV36" s="76">
        <v>3.1914893617021249</v>
      </c>
      <c r="AW36" s="76">
        <v>-0.69709702062642975</v>
      </c>
      <c r="AX36" s="76"/>
      <c r="AY36" s="76">
        <v>2.3344947735191681</v>
      </c>
      <c r="AZ36" s="76"/>
      <c r="BA36" s="76">
        <v>-1.8138566755872887</v>
      </c>
      <c r="BB36" s="76">
        <v>-1.4484930274403922</v>
      </c>
      <c r="BC36" s="76">
        <v>4.6343001261033976</v>
      </c>
      <c r="BD36" s="76">
        <v>0.40675459139652048</v>
      </c>
    </row>
    <row r="37" spans="1:56" ht="18.75" customHeight="1" x14ac:dyDescent="0.2">
      <c r="A37" s="48">
        <v>44.01</v>
      </c>
      <c r="B37" s="49" t="s">
        <v>217</v>
      </c>
      <c r="C37" s="51" t="s">
        <v>64</v>
      </c>
      <c r="D37" s="117">
        <v>-0.15059629526793694</v>
      </c>
      <c r="E37" s="103">
        <v>0.13955858711529556</v>
      </c>
      <c r="F37" s="5">
        <v>-0.24552166999065017</v>
      </c>
      <c r="G37" s="5">
        <v>-1.200824187561973</v>
      </c>
      <c r="H37" s="5">
        <v>-0.12316742316716978</v>
      </c>
      <c r="I37" s="5">
        <v>-0.79512680437179695</v>
      </c>
      <c r="J37" s="5">
        <v>-0.41165146362962624</v>
      </c>
      <c r="K37" s="5">
        <v>0.41964528622376474</v>
      </c>
      <c r="L37" s="5">
        <v>-1.5928391125554864</v>
      </c>
      <c r="M37" s="5">
        <v>-2.9778675168610427</v>
      </c>
      <c r="N37" s="5">
        <v>0.1156861135036662</v>
      </c>
      <c r="O37" s="5">
        <v>0.9496979025765846</v>
      </c>
      <c r="P37" s="5">
        <v>-2.0977205110510688</v>
      </c>
      <c r="Q37" s="5">
        <v>1.043049828779095</v>
      </c>
      <c r="R37" s="76">
        <v>0.12177618129622303</v>
      </c>
      <c r="S37" s="76">
        <v>-4.3177278313133449E-2</v>
      </c>
      <c r="T37" s="76">
        <v>-1.1241564443818604</v>
      </c>
      <c r="U37" s="104">
        <v>0.10322030658719195</v>
      </c>
      <c r="V37" s="105">
        <v>0.84250355580054359</v>
      </c>
      <c r="W37" s="76">
        <v>-1.8980675886070202</v>
      </c>
      <c r="X37" s="76">
        <v>2.8904991948470276</v>
      </c>
      <c r="Y37" s="76">
        <v>6.8410845796017306E-2</v>
      </c>
      <c r="Z37" s="76">
        <v>-1.7142857142857126</v>
      </c>
      <c r="AA37" s="76">
        <v>-4.2168674698795181</v>
      </c>
      <c r="AB37" s="76">
        <v>-0.44117647058825238</v>
      </c>
      <c r="AC37" s="76">
        <v>-3.344498187547484</v>
      </c>
      <c r="AD37" s="76">
        <v>0.20667997712474362</v>
      </c>
      <c r="AE37" s="76">
        <v>-1.2672129762627993E-2</v>
      </c>
      <c r="AF37" s="76">
        <v>-0.2712540513587145</v>
      </c>
      <c r="AG37" s="76">
        <v>-0.41165146362962624</v>
      </c>
      <c r="AH37" s="76">
        <v>6.515151515151512</v>
      </c>
      <c r="AI37" s="76">
        <v>-1.1365490238729699</v>
      </c>
      <c r="AJ37" s="76">
        <v>0.34994830309155756</v>
      </c>
      <c r="AK37" s="76">
        <v>0.67979371776839836</v>
      </c>
      <c r="AL37" s="76">
        <v>-1.8002932188719485</v>
      </c>
      <c r="AM37" s="76">
        <v>-2.9778675168610427</v>
      </c>
      <c r="AN37" s="76">
        <v>1.3318286668787911</v>
      </c>
      <c r="AO37" s="76">
        <v>-0.24276377217554623</v>
      </c>
      <c r="AP37" s="76">
        <v>0.69440725468146614</v>
      </c>
      <c r="AQ37" s="76">
        <v>1.7316816025302701</v>
      </c>
      <c r="AR37" s="76">
        <v>0.48246723438536954</v>
      </c>
      <c r="AS37" s="76">
        <v>3.4415584415584415</v>
      </c>
      <c r="AT37" s="76">
        <v>-1.7543859649122806</v>
      </c>
      <c r="AU37" s="76">
        <v>-1.5431783341849723</v>
      </c>
      <c r="AV37" s="76">
        <v>1.043049828779095</v>
      </c>
      <c r="AW37" s="76">
        <v>5.679919812897527E-2</v>
      </c>
      <c r="AX37" s="76">
        <v>0.79966329966330973</v>
      </c>
      <c r="AY37" s="76">
        <v>-4.3177278313133449E-2</v>
      </c>
      <c r="AZ37" s="76">
        <v>-2.0088544548976173</v>
      </c>
      <c r="BA37" s="76">
        <v>-2.4999999999999925</v>
      </c>
      <c r="BB37" s="76">
        <v>0.89470256802286707</v>
      </c>
      <c r="BC37" s="76">
        <v>1.4958966193042937</v>
      </c>
      <c r="BD37" s="76">
        <v>-0.16741071428573573</v>
      </c>
    </row>
    <row r="38" spans="1:56" ht="18.75" customHeight="1" x14ac:dyDescent="0.2">
      <c r="A38" s="48">
        <v>44.02</v>
      </c>
      <c r="B38" s="49" t="s">
        <v>218</v>
      </c>
      <c r="C38" s="51" t="s">
        <v>64</v>
      </c>
      <c r="D38" s="117">
        <v>3.8282492604330698E-3</v>
      </c>
      <c r="E38" s="103">
        <v>-0.60960029666387938</v>
      </c>
      <c r="F38" s="5">
        <v>-0.44600975849573377</v>
      </c>
      <c r="G38" s="5">
        <v>-0.51911383448929072</v>
      </c>
      <c r="H38" s="5">
        <v>-9.4709238934849449E-2</v>
      </c>
      <c r="I38" s="5">
        <v>0</v>
      </c>
      <c r="J38" s="5">
        <v>0.1745200698080295</v>
      </c>
      <c r="K38" s="5">
        <v>-1.2663010370233652E-2</v>
      </c>
      <c r="L38" s="5">
        <v>0.10161850190193428</v>
      </c>
      <c r="M38" s="5">
        <v>0.83875851530264345</v>
      </c>
      <c r="N38" s="5">
        <v>-0.23780796288223788</v>
      </c>
      <c r="O38" s="5">
        <v>-0.16371727212352483</v>
      </c>
      <c r="P38" s="5">
        <v>-0.72984347677399874</v>
      </c>
      <c r="Q38" s="5">
        <v>1.2378572926130382</v>
      </c>
      <c r="R38" s="76">
        <v>-0.10018233780081726</v>
      </c>
      <c r="S38" s="76">
        <v>0.14945980954550342</v>
      </c>
      <c r="T38" s="76">
        <v>-0.1831301436003146</v>
      </c>
      <c r="U38" s="104">
        <v>0.89425937381147125</v>
      </c>
      <c r="V38" s="105">
        <v>-0.42499472584607312</v>
      </c>
      <c r="W38" s="76">
        <v>-1.1173184357541901</v>
      </c>
      <c r="X38" s="76">
        <v>0</v>
      </c>
      <c r="Y38" s="76">
        <v>-0.53836361256856102</v>
      </c>
      <c r="Z38" s="76">
        <v>-2.8571428571428572</v>
      </c>
      <c r="AA38" s="76">
        <v>0.63694267515923653</v>
      </c>
      <c r="AB38" s="76">
        <v>-7.3529411764707286E-2</v>
      </c>
      <c r="AC38" s="76">
        <v>-0.49140049140048958</v>
      </c>
      <c r="AD38" s="76">
        <v>-0.57221592372238739</v>
      </c>
      <c r="AE38" s="76">
        <v>-0.4033961307763822</v>
      </c>
      <c r="AF38" s="76">
        <v>0.31712789827974081</v>
      </c>
      <c r="AG38" s="76">
        <v>0.1745200698080295</v>
      </c>
      <c r="AH38" s="76">
        <v>3.3333333333333304</v>
      </c>
      <c r="AI38" s="76">
        <v>-0.46948356807511971</v>
      </c>
      <c r="AJ38" s="76">
        <v>-0.28972992626089783</v>
      </c>
      <c r="AK38" s="76">
        <v>0</v>
      </c>
      <c r="AL38" s="76">
        <v>0.13177185452105517</v>
      </c>
      <c r="AM38" s="76">
        <v>0.83875851530264345</v>
      </c>
      <c r="AN38" s="76">
        <v>-0.670139993636645</v>
      </c>
      <c r="AO38" s="76">
        <v>-0.12138188608777334</v>
      </c>
      <c r="AP38" s="76">
        <v>0.29097270568914591</v>
      </c>
      <c r="AQ38" s="76">
        <v>0.36900369003689704</v>
      </c>
      <c r="AR38" s="76">
        <v>-0.73634805092606137</v>
      </c>
      <c r="AS38" s="76">
        <v>0</v>
      </c>
      <c r="AT38" s="76">
        <v>0</v>
      </c>
      <c r="AU38" s="76">
        <v>-1.1343893714869684</v>
      </c>
      <c r="AV38" s="76">
        <v>1.2378572926130382</v>
      </c>
      <c r="AW38" s="76">
        <v>-0.21383227530905335</v>
      </c>
      <c r="AX38" s="76">
        <v>0.37878787878788034</v>
      </c>
      <c r="AY38" s="76">
        <v>0.14945980954550342</v>
      </c>
      <c r="AZ38" s="76">
        <v>0</v>
      </c>
      <c r="BA38" s="76">
        <v>-0.624999999999998</v>
      </c>
      <c r="BB38" s="76">
        <v>-4.2470058608684247E-2</v>
      </c>
      <c r="BC38" s="76">
        <v>1.5923566878980975</v>
      </c>
      <c r="BD38" s="76">
        <v>0.78125</v>
      </c>
    </row>
    <row r="39" spans="1:56" ht="18.75" customHeight="1" x14ac:dyDescent="0.2">
      <c r="A39" s="48">
        <v>44.03</v>
      </c>
      <c r="B39" s="131" t="s">
        <v>219</v>
      </c>
      <c r="C39" s="51" t="s">
        <v>64</v>
      </c>
      <c r="D39" s="117">
        <v>-2.1295219167673185E-2</v>
      </c>
      <c r="E39" s="103">
        <v>-2.1833015987309778</v>
      </c>
      <c r="F39" s="5">
        <v>0.2408801538889529</v>
      </c>
      <c r="G39" s="5">
        <v>-0.26164432868140786</v>
      </c>
      <c r="H39" s="5">
        <v>-2.3767579069109424E-2</v>
      </c>
      <c r="I39" s="5">
        <v>-1.1871590145858271</v>
      </c>
      <c r="J39" s="5">
        <v>1.064032673035797</v>
      </c>
      <c r="K39" s="5">
        <v>-0.34546688394229541</v>
      </c>
      <c r="L39" s="5">
        <v>0.36786800883495885</v>
      </c>
      <c r="M39" s="5">
        <v>-0.2105190539563111</v>
      </c>
      <c r="N39" s="5">
        <v>-0.72349793301540677</v>
      </c>
      <c r="O39" s="5">
        <v>0.568684811697175</v>
      </c>
      <c r="P39" s="5">
        <v>-2.1664075107655423</v>
      </c>
      <c r="Q39" s="5">
        <v>2.5674400726815301</v>
      </c>
      <c r="R39" s="76">
        <v>0.9695774162806865</v>
      </c>
      <c r="S39" s="76">
        <v>-1.1207113337983092</v>
      </c>
      <c r="T39" s="76">
        <v>-0.25125949040728646</v>
      </c>
      <c r="U39" s="104">
        <v>4.1264215413890692E-2</v>
      </c>
      <c r="V39" s="105">
        <v>-1.522359009956229</v>
      </c>
      <c r="W39" s="76">
        <v>-4.0960710687791977</v>
      </c>
      <c r="X39" s="76">
        <v>-0.70048309178744095</v>
      </c>
      <c r="Y39" s="76">
        <v>0.43009601313489498</v>
      </c>
      <c r="Z39" s="76">
        <v>-2.9523809523809517</v>
      </c>
      <c r="AA39" s="76">
        <v>0.80960785818433623</v>
      </c>
      <c r="AB39" s="76">
        <v>0.8823529411764619</v>
      </c>
      <c r="AC39" s="76">
        <v>-1.6031114685822956</v>
      </c>
      <c r="AD39" s="76">
        <v>0.95714902027672188</v>
      </c>
      <c r="AE39" s="76">
        <v>4.6464475796220928E-2</v>
      </c>
      <c r="AF39" s="76">
        <v>-0.11269010221884512</v>
      </c>
      <c r="AG39" s="76">
        <v>1.064032673035797</v>
      </c>
      <c r="AH39" s="76">
        <v>4.8484848484848442</v>
      </c>
      <c r="AI39" s="76">
        <v>-2.6809505682745227</v>
      </c>
      <c r="AJ39" s="76">
        <v>0.28632133889309319</v>
      </c>
      <c r="AK39" s="76">
        <v>0.67979371776839836</v>
      </c>
      <c r="AL39" s="76">
        <v>0.32748661968102755</v>
      </c>
      <c r="AM39" s="76">
        <v>-0.2105190539563111</v>
      </c>
      <c r="AN39" s="76">
        <v>-0.22768851415842928</v>
      </c>
      <c r="AO39" s="76">
        <v>-0.12138188608777334</v>
      </c>
      <c r="AP39" s="76">
        <v>0.3141791177993345</v>
      </c>
      <c r="AQ39" s="76">
        <v>-0.40502547882624906</v>
      </c>
      <c r="AR39" s="76">
        <v>1.3340453238151309</v>
      </c>
      <c r="AS39" s="76">
        <v>-0.51948051948051521</v>
      </c>
      <c r="AT39" s="76">
        <v>-5.2631578947368416</v>
      </c>
      <c r="AU39" s="76">
        <v>-1.2161471640265686</v>
      </c>
      <c r="AV39" s="76">
        <v>2.5674400726815301</v>
      </c>
      <c r="AW39" s="76">
        <v>0.87871700634815531</v>
      </c>
      <c r="AX39" s="76">
        <v>3.0303030303030409</v>
      </c>
      <c r="AY39" s="76">
        <v>-1.1207113337983092</v>
      </c>
      <c r="AZ39" s="76">
        <v>1.7376867736580031</v>
      </c>
      <c r="BA39" s="76">
        <v>-0.82635983263596691</v>
      </c>
      <c r="BB39" s="76">
        <v>-0.4714176505563703</v>
      </c>
      <c r="BC39" s="76">
        <v>-3.0591621754041833</v>
      </c>
      <c r="BD39" s="76">
        <v>0.78124999999998845</v>
      </c>
    </row>
    <row r="40" spans="1:56" ht="19.5" customHeight="1" x14ac:dyDescent="0.2">
      <c r="A40" s="48">
        <v>44.04</v>
      </c>
      <c r="B40" s="49" t="s">
        <v>220</v>
      </c>
      <c r="C40" s="51" t="s">
        <v>64</v>
      </c>
      <c r="D40" s="117">
        <v>-0.24411124511434168</v>
      </c>
      <c r="E40" s="103">
        <v>-1.2944565713558394</v>
      </c>
      <c r="F40" s="5">
        <v>-0.9219463110257794</v>
      </c>
      <c r="G40" s="5">
        <v>-0.96184521559238112</v>
      </c>
      <c r="H40" s="5">
        <v>-0.69311099871601023</v>
      </c>
      <c r="I40" s="5">
        <v>0</v>
      </c>
      <c r="J40" s="5">
        <v>0.33356722621041524</v>
      </c>
      <c r="K40" s="5">
        <v>-4.933824212893323E-2</v>
      </c>
      <c r="L40" s="5">
        <v>-0.18922599188692646</v>
      </c>
      <c r="M40" s="5">
        <v>-1.6839894463712868</v>
      </c>
      <c r="N40" s="5">
        <v>-1.0645828289590087</v>
      </c>
      <c r="O40" s="5">
        <v>-0.96724983055356906</v>
      </c>
      <c r="P40" s="5">
        <v>0.70513831879319966</v>
      </c>
      <c r="Q40" s="5">
        <v>1.2378572926130382</v>
      </c>
      <c r="R40" s="76">
        <v>0.22520869878212435</v>
      </c>
      <c r="S40" s="76">
        <v>1.1719546970710693</v>
      </c>
      <c r="T40" s="76">
        <v>-0.89778932680684764</v>
      </c>
      <c r="U40" s="104">
        <v>0.9271965699372301</v>
      </c>
      <c r="V40" s="105">
        <v>-1.644174952192333</v>
      </c>
      <c r="W40" s="76">
        <v>-0.334279695942854</v>
      </c>
      <c r="X40" s="76">
        <v>-1.6827697262479897</v>
      </c>
      <c r="Y40" s="76">
        <v>-1.0933837788961478</v>
      </c>
      <c r="Z40" s="76">
        <v>2.6666666666666674</v>
      </c>
      <c r="AA40" s="76">
        <v>6.906607321003988E-2</v>
      </c>
      <c r="AB40" s="76">
        <v>-1.0294117647058905</v>
      </c>
      <c r="AC40" s="76">
        <v>-0.82304073335461847</v>
      </c>
      <c r="AD40" s="76">
        <v>-0.99427115209038974</v>
      </c>
      <c r="AE40" s="76">
        <v>-1.210188392329147</v>
      </c>
      <c r="AF40" s="76">
        <v>-9.9725754172519387E-4</v>
      </c>
      <c r="AG40" s="76">
        <v>0.33356722621041524</v>
      </c>
      <c r="AH40" s="76">
        <v>3.3333333333333304</v>
      </c>
      <c r="AI40" s="76">
        <v>-1.4392662279986261</v>
      </c>
      <c r="AJ40" s="76">
        <v>9.5440446297697878E-2</v>
      </c>
      <c r="AK40" s="76">
        <v>1.2658227848101249</v>
      </c>
      <c r="AL40" s="76">
        <v>-0.3126490382067536</v>
      </c>
      <c r="AM40" s="76">
        <v>-1.6839894463712868</v>
      </c>
      <c r="AN40" s="76">
        <v>-0.6711342666242327</v>
      </c>
      <c r="AO40" s="76">
        <v>-0.83566760037348842</v>
      </c>
      <c r="AP40" s="76">
        <v>-0.35702172477194183</v>
      </c>
      <c r="AQ40" s="76">
        <v>-0.61324898963277441</v>
      </c>
      <c r="AR40" s="76">
        <v>-1.4342860890175544</v>
      </c>
      <c r="AS40" s="76">
        <v>2.8571428571428559</v>
      </c>
      <c r="AT40" s="76">
        <v>1.4285714285714286</v>
      </c>
      <c r="AU40" s="76">
        <v>-1.0526315789473684</v>
      </c>
      <c r="AV40" s="76">
        <v>1.2378572926130382</v>
      </c>
      <c r="AW40" s="76">
        <v>0.39425325760107333</v>
      </c>
      <c r="AX40" s="76">
        <v>0.75757575757576057</v>
      </c>
      <c r="AY40" s="76">
        <v>1.1719546970710693</v>
      </c>
      <c r="AZ40" s="76">
        <v>0</v>
      </c>
      <c r="BA40" s="76">
        <v>-0.8315899581589894</v>
      </c>
      <c r="BB40" s="76">
        <v>-1.1495229196749699</v>
      </c>
      <c r="BC40" s="76">
        <v>1.4239343459088889</v>
      </c>
      <c r="BD40" s="76">
        <v>0.8928571428571378</v>
      </c>
    </row>
    <row r="41" spans="1:56" ht="18.75" customHeight="1" x14ac:dyDescent="0.2">
      <c r="A41" s="48">
        <v>44.05</v>
      </c>
      <c r="B41" s="49" t="s">
        <v>221</v>
      </c>
      <c r="C41" s="51" t="s">
        <v>64</v>
      </c>
      <c r="D41" s="117">
        <v>-1.8193271416702572E-2</v>
      </c>
      <c r="E41" s="103">
        <v>-0.96352853071013511</v>
      </c>
      <c r="F41" s="5">
        <v>-0.65024214907081057</v>
      </c>
      <c r="G41" s="5">
        <v>-1.5941445969224981</v>
      </c>
      <c r="H41" s="5">
        <v>0.18908059799059229</v>
      </c>
      <c r="I41" s="5">
        <v>2.8638223261250726</v>
      </c>
      <c r="J41" s="5">
        <v>9.5716161997828175E-2</v>
      </c>
      <c r="K41" s="5">
        <v>-2.0246320666718276E-2</v>
      </c>
      <c r="L41" s="5">
        <v>1.0478583683765379</v>
      </c>
      <c r="M41" s="5">
        <v>0.99231809879862376</v>
      </c>
      <c r="N41" s="5">
        <v>0.50349491276757119</v>
      </c>
      <c r="O41" s="5">
        <v>-0.22284391096861622</v>
      </c>
      <c r="P41" s="5">
        <v>0.4516831911722925</v>
      </c>
      <c r="Q41" s="5">
        <v>0.73817177999860872</v>
      </c>
      <c r="R41" s="76">
        <v>-0.87899309199267606</v>
      </c>
      <c r="S41" s="76">
        <v>-0.30271542377785687</v>
      </c>
      <c r="T41" s="76">
        <v>0.75037362588398571</v>
      </c>
      <c r="U41" s="104">
        <v>0.77096212885448301</v>
      </c>
      <c r="V41" s="105">
        <v>-1.7139298911822816</v>
      </c>
      <c r="W41" s="76">
        <v>1.1928748053851068</v>
      </c>
      <c r="X41" s="76">
        <v>-0.75684380032206167</v>
      </c>
      <c r="Y41" s="76">
        <v>-0.76501171907532028</v>
      </c>
      <c r="Z41" s="76">
        <v>3.8095238095238106</v>
      </c>
      <c r="AA41" s="76">
        <v>-0.53334356534417671</v>
      </c>
      <c r="AB41" s="76">
        <v>-0.51470588235295223</v>
      </c>
      <c r="AC41" s="76">
        <v>-1.7843567170921268</v>
      </c>
      <c r="AD41" s="76">
        <v>-1.5852153585295803</v>
      </c>
      <c r="AE41" s="76">
        <v>-0.14150544901581052</v>
      </c>
      <c r="AF41" s="76">
        <v>0.6332585390177532</v>
      </c>
      <c r="AG41" s="76">
        <v>9.5716161997828175E-2</v>
      </c>
      <c r="AH41" s="76">
        <v>1.5151515151515134</v>
      </c>
      <c r="AI41" s="76">
        <v>-1.2724998640491645</v>
      </c>
      <c r="AJ41" s="76">
        <v>0.54423778305475956</v>
      </c>
      <c r="AK41" s="76">
        <v>-0.58602906704172653</v>
      </c>
      <c r="AL41" s="76">
        <v>1.2350520198541377</v>
      </c>
      <c r="AM41" s="76">
        <v>0.99231809879862376</v>
      </c>
      <c r="AN41" s="76">
        <v>1.1106029271396847</v>
      </c>
      <c r="AO41" s="76">
        <v>0.4108309990662824</v>
      </c>
      <c r="AP41" s="76">
        <v>-1.563755154501131</v>
      </c>
      <c r="AQ41" s="76">
        <v>0.88648743630289273</v>
      </c>
      <c r="AR41" s="76">
        <v>-0.51431944015066122</v>
      </c>
      <c r="AS41" s="76">
        <v>0.58441558441558561</v>
      </c>
      <c r="AT41" s="76">
        <v>0</v>
      </c>
      <c r="AU41" s="76">
        <v>0.8891159938681692</v>
      </c>
      <c r="AV41" s="76">
        <v>0.73817177999860872</v>
      </c>
      <c r="AW41" s="76">
        <v>-0.5212161710658143</v>
      </c>
      <c r="AX41" s="76">
        <v>-2.1885521885521819</v>
      </c>
      <c r="AY41" s="76">
        <v>-0.30271542377785687</v>
      </c>
      <c r="AZ41" s="76">
        <v>4.9806308799116072E-2</v>
      </c>
      <c r="BA41" s="76">
        <v>-0.41317991631798301</v>
      </c>
      <c r="BB41" s="76">
        <v>1.7002180129675164</v>
      </c>
      <c r="BC41" s="76">
        <v>1.0993385595296696</v>
      </c>
      <c r="BD41" s="76">
        <v>0.72544642857141373</v>
      </c>
    </row>
    <row r="42" spans="1:56" ht="18.75" customHeight="1" x14ac:dyDescent="0.2">
      <c r="A42" s="48">
        <v>44.07</v>
      </c>
      <c r="B42" s="49" t="s">
        <v>223</v>
      </c>
      <c r="C42" s="51" t="s">
        <v>64</v>
      </c>
      <c r="D42" s="117">
        <v>0.33392032741882272</v>
      </c>
      <c r="E42" s="103">
        <v>-1.1633367206033642</v>
      </c>
      <c r="F42" s="5">
        <v>-0.94228774612373511</v>
      </c>
      <c r="G42" s="5">
        <v>-1.0341305993198917</v>
      </c>
      <c r="H42" s="5">
        <v>-0.29828452009866568</v>
      </c>
      <c r="I42" s="5">
        <v>4.4856931186695794</v>
      </c>
      <c r="J42" s="5">
        <v>2.8247062845217328</v>
      </c>
      <c r="K42" s="5">
        <v>-0.16147895934846002</v>
      </c>
      <c r="L42" s="5">
        <v>-0.23617552341040282</v>
      </c>
      <c r="M42" s="5">
        <v>0.14134618841070745</v>
      </c>
      <c r="N42" s="5">
        <v>0.80229972880271472</v>
      </c>
      <c r="O42" s="5">
        <v>-0.98361712296418347</v>
      </c>
      <c r="P42" s="5">
        <v>2.0496899233405919</v>
      </c>
      <c r="Q42" s="5">
        <v>1.402963170032856</v>
      </c>
      <c r="R42" s="76">
        <v>-1.558438826770622</v>
      </c>
      <c r="S42" s="76">
        <v>3.6102847327990957</v>
      </c>
      <c r="T42" s="76">
        <v>-0.62467740246426784</v>
      </c>
      <c r="U42" s="104">
        <v>1.5286171724461961</v>
      </c>
      <c r="V42" s="105">
        <v>-0.86768338743593798</v>
      </c>
      <c r="W42" s="76">
        <v>-2.0468907409103458</v>
      </c>
      <c r="X42" s="76">
        <v>2.9468599033816507</v>
      </c>
      <c r="Y42" s="76">
        <v>-1.7233584371393493</v>
      </c>
      <c r="Z42" s="76">
        <v>5.1428571428571441</v>
      </c>
      <c r="AA42" s="76">
        <v>-2.9429821195610453</v>
      </c>
      <c r="AB42" s="76">
        <v>1.5441176470588096</v>
      </c>
      <c r="AC42" s="76">
        <v>-1.7105364638996532</v>
      </c>
      <c r="AD42" s="76">
        <v>-0.52506078331042971</v>
      </c>
      <c r="AE42" s="76">
        <v>-1.8881473346287327</v>
      </c>
      <c r="AF42" s="76">
        <v>1.8229867863376383</v>
      </c>
      <c r="AG42" s="76">
        <v>2.8247062845217328</v>
      </c>
      <c r="AH42" s="76">
        <v>3.0303030303030272</v>
      </c>
      <c r="AI42" s="76">
        <v>-3.2338173183243728</v>
      </c>
      <c r="AJ42" s="76">
        <v>1.3463920102711811</v>
      </c>
      <c r="AK42" s="76">
        <v>-0.58602906704172653</v>
      </c>
      <c r="AL42" s="76">
        <v>-9.8210658329288769E-2</v>
      </c>
      <c r="AM42" s="76">
        <v>0.14134618841070745</v>
      </c>
      <c r="AN42" s="76">
        <v>1.3288458479160248</v>
      </c>
      <c r="AO42" s="76">
        <v>-1.0177404295051478</v>
      </c>
      <c r="AP42" s="76">
        <v>-4.7608846998339578</v>
      </c>
      <c r="AQ42" s="76">
        <v>1.3328061852046593</v>
      </c>
      <c r="AR42" s="76">
        <v>-1.2314624846594366</v>
      </c>
      <c r="AS42" s="76">
        <v>5.7142857142857117</v>
      </c>
      <c r="AT42" s="76">
        <v>-0.325814536340852</v>
      </c>
      <c r="AU42" s="76">
        <v>-0.4905467552376015</v>
      </c>
      <c r="AV42" s="76">
        <v>1.402963170032856</v>
      </c>
      <c r="AW42" s="76">
        <v>-1.1326428332776404</v>
      </c>
      <c r="AX42" s="76">
        <v>-0.3367003367003305</v>
      </c>
      <c r="AY42" s="76">
        <v>3.6102847327990957</v>
      </c>
      <c r="AZ42" s="76">
        <v>3.2263420033204282</v>
      </c>
      <c r="BA42" s="76">
        <v>-2.071129707112942</v>
      </c>
      <c r="BB42" s="76">
        <v>-0.93292562077070018</v>
      </c>
      <c r="BC42" s="76">
        <v>5.9713375796206503E-2</v>
      </c>
      <c r="BD42" s="76">
        <v>1.7020089285714031</v>
      </c>
    </row>
    <row r="43" spans="1:56" ht="18.75" customHeight="1" x14ac:dyDescent="0.2">
      <c r="A43" s="48">
        <v>47</v>
      </c>
      <c r="B43" s="49" t="s">
        <v>169</v>
      </c>
      <c r="C43" s="51" t="s">
        <v>64</v>
      </c>
      <c r="D43" s="117">
        <v>2.0701356280539329</v>
      </c>
      <c r="E43" s="103">
        <v>2.8443156316270706</v>
      </c>
      <c r="F43" s="5">
        <v>2.2808695362514593</v>
      </c>
      <c r="G43" s="5">
        <v>-0.37211831983017696</v>
      </c>
      <c r="H43" s="5">
        <v>0.56568034044607529</v>
      </c>
      <c r="I43" s="5">
        <v>3.4455497695666928</v>
      </c>
      <c r="J43" s="5">
        <v>3.2648457505182784</v>
      </c>
      <c r="K43" s="5">
        <v>3.8653647542404634</v>
      </c>
      <c r="L43" s="5">
        <v>4.1452960551278117E-2</v>
      </c>
      <c r="M43" s="5">
        <v>3.6334909013896004</v>
      </c>
      <c r="N43" s="5">
        <v>0.37623092263913183</v>
      </c>
      <c r="O43" s="5">
        <v>2.845422294396327</v>
      </c>
      <c r="P43" s="5">
        <v>5.4008152942821308</v>
      </c>
      <c r="Q43" s="5">
        <v>2.9976554649994451</v>
      </c>
      <c r="R43" s="76">
        <v>-0.48645249438131621</v>
      </c>
      <c r="S43" s="76">
        <v>3.4683684794672711</v>
      </c>
      <c r="T43" s="76">
        <v>0.60021117502161214</v>
      </c>
      <c r="U43" s="104">
        <v>2.7728622293777407</v>
      </c>
      <c r="V43" s="105">
        <v>3.0250057550644343</v>
      </c>
      <c r="W43" s="76">
        <v>2.1608943008284207</v>
      </c>
      <c r="X43" s="76">
        <v>-3.3610533610533668</v>
      </c>
      <c r="Y43" s="76">
        <v>3.7756915136261515</v>
      </c>
      <c r="Z43" s="76">
        <v>-1.8790849673202619</v>
      </c>
      <c r="AA43" s="76">
        <v>-1.2266553480475366</v>
      </c>
      <c r="AB43" s="76">
        <v>1.6173003241968513</v>
      </c>
      <c r="AC43" s="76">
        <v>-2.3015535342616538</v>
      </c>
      <c r="AD43" s="76">
        <v>1.2452792401007251</v>
      </c>
      <c r="AE43" s="76">
        <v>1.2814530541244751</v>
      </c>
      <c r="AF43" s="76">
        <v>-0.40138186480510729</v>
      </c>
      <c r="AG43" s="76">
        <v>3.2648457505182784</v>
      </c>
      <c r="AH43" s="76">
        <v>5.0925925925925899</v>
      </c>
      <c r="AI43" s="76">
        <v>4.7652070536952911</v>
      </c>
      <c r="AJ43" s="76">
        <v>3.1891953240267306</v>
      </c>
      <c r="AK43" s="76">
        <v>2.0319303338171188</v>
      </c>
      <c r="AL43" s="76">
        <v>-0.26829268292675845</v>
      </c>
      <c r="AM43" s="76">
        <v>3.6334909013896004</v>
      </c>
      <c r="AN43" s="76">
        <v>0.89936555971439081</v>
      </c>
      <c r="AO43" s="76">
        <v>1.7837289118770121</v>
      </c>
      <c r="AP43" s="76">
        <v>3.2846141757033394</v>
      </c>
      <c r="AQ43" s="76">
        <v>2.448229236126485</v>
      </c>
      <c r="AR43" s="76">
        <v>2.8037669553848392</v>
      </c>
      <c r="AS43" s="76">
        <v>0.61559507523939905</v>
      </c>
      <c r="AT43" s="76">
        <v>4.4117647058823533</v>
      </c>
      <c r="AU43" s="76">
        <v>9.9977069479477336</v>
      </c>
      <c r="AV43" s="76">
        <v>2.9976554649994451</v>
      </c>
      <c r="AW43" s="76">
        <v>0.90536214485795075</v>
      </c>
      <c r="AX43" s="76">
        <v>1.2504624491306049</v>
      </c>
      <c r="AY43" s="76">
        <v>3.4683684794672711</v>
      </c>
      <c r="AZ43" s="76">
        <v>2.5042922266295728</v>
      </c>
      <c r="BA43" s="76">
        <v>-0.27195027195023957</v>
      </c>
      <c r="BB43" s="76">
        <v>0.67795064336907718</v>
      </c>
      <c r="BC43" s="76">
        <v>-0.54319646428478308</v>
      </c>
      <c r="BD43" s="76">
        <v>3.5622827876348846</v>
      </c>
    </row>
    <row r="44" spans="1:56" ht="18.75" customHeight="1" x14ac:dyDescent="0.2">
      <c r="A44" s="48">
        <v>50</v>
      </c>
      <c r="B44" s="51" t="s">
        <v>160</v>
      </c>
      <c r="C44" s="51" t="s">
        <v>65</v>
      </c>
      <c r="D44" s="126">
        <v>-0.57724421980682905</v>
      </c>
      <c r="E44" s="103">
        <v>-2.816764115276257</v>
      </c>
      <c r="F44" s="5">
        <v>2.4592802850930724</v>
      </c>
      <c r="G44" s="5">
        <v>-4.4142069031939286</v>
      </c>
      <c r="H44" s="5">
        <v>-1.9966473045863893</v>
      </c>
      <c r="I44" s="5">
        <v>-1.8407331360139949</v>
      </c>
      <c r="J44" s="5">
        <v>-2.8547891036906634</v>
      </c>
      <c r="K44" s="5">
        <v>-1.646318266516559</v>
      </c>
      <c r="L44" s="5">
        <v>1.2893230578129362</v>
      </c>
      <c r="M44" s="5">
        <v>3.3981611462022698</v>
      </c>
      <c r="N44" s="5">
        <v>-3.6328329047888701</v>
      </c>
      <c r="O44" s="5">
        <v>0.50381882588530402</v>
      </c>
      <c r="P44" s="5">
        <v>-1.686577399662724</v>
      </c>
      <c r="Q44" s="5">
        <v>-1.0995932764639633</v>
      </c>
      <c r="R44" s="76">
        <v>-5.3538984814662456</v>
      </c>
      <c r="S44" s="76">
        <v>2.6753549480822159</v>
      </c>
      <c r="T44" s="76">
        <v>-2.7819521844601525</v>
      </c>
      <c r="U44" s="104">
        <v>1.33460374918063</v>
      </c>
      <c r="V44" s="105">
        <v>-4.3040340584600756</v>
      </c>
      <c r="W44" s="76">
        <v>1.4462809917355202</v>
      </c>
      <c r="X44" s="76">
        <v>-2.7455716586151482</v>
      </c>
      <c r="Y44" s="76">
        <v>2.6634863844166432</v>
      </c>
      <c r="Z44" s="76">
        <v>15.598455598455573</v>
      </c>
      <c r="AA44" s="76">
        <v>-7.5691179985639678E-2</v>
      </c>
      <c r="AB44" s="76">
        <v>1.512977254494217</v>
      </c>
      <c r="AC44" s="76">
        <v>-5.0795655186285416</v>
      </c>
      <c r="AD44" s="76">
        <v>-3.8447206254787574</v>
      </c>
      <c r="AE44" s="76">
        <v>-1.9112448869337442</v>
      </c>
      <c r="AF44" s="76">
        <v>-2.1564467560907872</v>
      </c>
      <c r="AG44" s="76">
        <v>-2.8547891036906634</v>
      </c>
      <c r="AH44" s="76">
        <v>-6.2121212121211897</v>
      </c>
      <c r="AI44" s="76">
        <v>-1.0639880952380878</v>
      </c>
      <c r="AJ44" s="76">
        <v>-0.65811356616781325</v>
      </c>
      <c r="AK44" s="76">
        <v>3.3139816158683999</v>
      </c>
      <c r="AL44" s="76">
        <v>1.4456683664701302</v>
      </c>
      <c r="AM44" s="76">
        <v>3.3981611462022698</v>
      </c>
      <c r="AN44" s="76">
        <v>-0.38856621097212951</v>
      </c>
      <c r="AO44" s="76">
        <v>-8.581235697943157E-2</v>
      </c>
      <c r="AP44" s="76">
        <v>6.7407006139402057</v>
      </c>
      <c r="AQ44" s="76">
        <v>1.2169347782188709</v>
      </c>
      <c r="AR44" s="76">
        <v>-3.3409610983981821</v>
      </c>
      <c r="AS44" s="76">
        <v>1.0695187165775337</v>
      </c>
      <c r="AT44" s="76">
        <v>5.0626566416040077</v>
      </c>
      <c r="AU44" s="76">
        <v>-1.053763440860223</v>
      </c>
      <c r="AV44" s="76">
        <v>-1.0995932764639633</v>
      </c>
      <c r="AW44" s="76">
        <v>2.2008547008546344</v>
      </c>
      <c r="AX44" s="76">
        <v>-12.919896640826849</v>
      </c>
      <c r="AY44" s="76">
        <v>2.6753549480822159</v>
      </c>
      <c r="AZ44" s="76">
        <v>3.9608442256550802E-2</v>
      </c>
      <c r="BA44" s="76">
        <v>-1.7444952664609303</v>
      </c>
      <c r="BB44" s="76">
        <v>-4.7004641717434907</v>
      </c>
      <c r="BC44" s="76">
        <v>2.0258013282157492</v>
      </c>
      <c r="BD44" s="76">
        <v>0.91180866965615337</v>
      </c>
    </row>
    <row r="45" spans="1:56" ht="18.75" customHeight="1" x14ac:dyDescent="0.2">
      <c r="A45" s="48">
        <v>51</v>
      </c>
      <c r="B45" s="51" t="s">
        <v>162</v>
      </c>
      <c r="C45" s="51" t="s">
        <v>66</v>
      </c>
      <c r="D45" s="117">
        <v>-0.85324245575313284</v>
      </c>
      <c r="E45" s="103">
        <v>-2.5051961329277361</v>
      </c>
      <c r="F45" s="5">
        <v>0.16907862813694408</v>
      </c>
      <c r="G45" s="5">
        <v>-2.6402833998317021</v>
      </c>
      <c r="H45" s="5">
        <v>-3.6356601974692921</v>
      </c>
      <c r="I45" s="5">
        <v>0.63341876928382135</v>
      </c>
      <c r="J45" s="5">
        <v>-0.37450281522798434</v>
      </c>
      <c r="K45" s="5">
        <v>-1.035479262162653</v>
      </c>
      <c r="L45" s="5">
        <v>-0.4234582652627239</v>
      </c>
      <c r="M45" s="5">
        <v>-0.69037778023199792</v>
      </c>
      <c r="N45" s="5">
        <v>-3.4212074926527123</v>
      </c>
      <c r="O45" s="5">
        <v>1.1357724425238303E-2</v>
      </c>
      <c r="P45" s="5">
        <v>-4.4209334520155465</v>
      </c>
      <c r="Q45" s="5">
        <v>8.4584098189552037E-2</v>
      </c>
      <c r="R45" s="76">
        <v>-2.7159068180089463</v>
      </c>
      <c r="S45" s="76">
        <v>1.2116892373485655</v>
      </c>
      <c r="T45" s="76">
        <v>-2.7216106675165435</v>
      </c>
      <c r="U45" s="104">
        <v>2.691799080114194</v>
      </c>
      <c r="V45" s="105">
        <v>-2.5786040943040121</v>
      </c>
      <c r="W45" s="76">
        <v>-2.4621212121212324</v>
      </c>
      <c r="X45" s="76">
        <v>0.29239766081870755</v>
      </c>
      <c r="Y45" s="76">
        <v>0.63929951823563158</v>
      </c>
      <c r="Z45" s="76">
        <v>11.776061776061766</v>
      </c>
      <c r="AA45" s="76">
        <v>-8.0040322580645409</v>
      </c>
      <c r="AB45" s="76">
        <v>-1.1921152875303989</v>
      </c>
      <c r="AC45" s="76">
        <v>-4.2838978541301032</v>
      </c>
      <c r="AD45" s="76">
        <v>-1.3705759888966185</v>
      </c>
      <c r="AE45" s="76">
        <v>-4.9765875094131076</v>
      </c>
      <c r="AF45" s="76">
        <v>-1.8726295284180594</v>
      </c>
      <c r="AG45" s="76">
        <v>-0.37450281522798434</v>
      </c>
      <c r="AH45" s="76">
        <v>-2.322661644695529</v>
      </c>
      <c r="AI45" s="76">
        <v>-2.5037202380952408</v>
      </c>
      <c r="AJ45" s="76">
        <v>0.56240277611577483</v>
      </c>
      <c r="AK45" s="76">
        <v>3.9912917271407764</v>
      </c>
      <c r="AL45" s="76">
        <v>-0.89599368462587847</v>
      </c>
      <c r="AM45" s="76">
        <v>-0.69037778023199792</v>
      </c>
      <c r="AN45" s="76">
        <v>-1.7630752924869739</v>
      </c>
      <c r="AO45" s="76">
        <v>-3.5964615458984071</v>
      </c>
      <c r="AP45" s="76">
        <v>-0.5748820754715922</v>
      </c>
      <c r="AQ45" s="76">
        <v>-2.725107836089208</v>
      </c>
      <c r="AR45" s="76">
        <v>1.4353023296395975</v>
      </c>
      <c r="AS45" s="76">
        <v>2.0053475935828828</v>
      </c>
      <c r="AT45" s="76">
        <v>0.77694235588971594</v>
      </c>
      <c r="AU45" s="76">
        <v>-4.9824337272436878</v>
      </c>
      <c r="AV45" s="76">
        <v>8.4584098189552037E-2</v>
      </c>
      <c r="AW45" s="76">
        <v>-1.0799390412856695</v>
      </c>
      <c r="AX45" s="76">
        <v>-0.8182601205856912</v>
      </c>
      <c r="AY45" s="76">
        <v>1.2116892373485655</v>
      </c>
      <c r="AZ45" s="76">
        <v>-4.8343627175744075</v>
      </c>
      <c r="BA45" s="76">
        <v>-1.4692328544320503</v>
      </c>
      <c r="BB45" s="76">
        <v>-3.0318232381616923</v>
      </c>
      <c r="BC45" s="76">
        <v>5.7190529159384198</v>
      </c>
      <c r="BD45" s="76">
        <v>1.8709654536425546</v>
      </c>
    </row>
    <row r="46" spans="1:56" ht="18.75" customHeight="1" x14ac:dyDescent="0.2">
      <c r="A46" s="48">
        <v>52</v>
      </c>
      <c r="B46" s="51" t="s">
        <v>161</v>
      </c>
      <c r="C46" s="51" t="s">
        <v>72</v>
      </c>
      <c r="D46" s="117">
        <v>-1.1723909781359083</v>
      </c>
      <c r="E46" s="103">
        <v>-2.5144662268844655</v>
      </c>
      <c r="F46" s="5">
        <v>-0.89590957194721454</v>
      </c>
      <c r="G46" s="5">
        <v>-1.8164000986041628</v>
      </c>
      <c r="H46" s="5">
        <v>-2.7436075785283123</v>
      </c>
      <c r="I46" s="5">
        <v>2.6256682477877717</v>
      </c>
      <c r="J46" s="5">
        <v>-3.0942006432202191</v>
      </c>
      <c r="K46" s="5">
        <v>-3.0792903910007254</v>
      </c>
      <c r="L46" s="5">
        <v>-1.2291814168760169</v>
      </c>
      <c r="M46" s="5">
        <v>-0.50153663110141622</v>
      </c>
      <c r="N46" s="5">
        <v>-2.871749986525316</v>
      </c>
      <c r="O46" s="5">
        <v>-0.38169558533522263</v>
      </c>
      <c r="P46" s="5">
        <v>-2.9344978273168181</v>
      </c>
      <c r="Q46" s="5">
        <v>1.9381908414166844</v>
      </c>
      <c r="R46" s="76">
        <v>-4.1025467451912334</v>
      </c>
      <c r="S46" s="76">
        <v>3.2699288514592268</v>
      </c>
      <c r="T46" s="76">
        <v>-2.2782754490999224</v>
      </c>
      <c r="U46" s="104">
        <v>1.4389968479443667</v>
      </c>
      <c r="V46" s="105">
        <v>-2.4528036066497663</v>
      </c>
      <c r="W46" s="76">
        <v>-2.8291210863825142</v>
      </c>
      <c r="X46" s="76">
        <v>-4.7361520812848283</v>
      </c>
      <c r="Y46" s="76">
        <v>-1.2680875876566802</v>
      </c>
      <c r="Z46" s="76">
        <v>11.800391389432477</v>
      </c>
      <c r="AA46" s="76">
        <v>-7.4950219036240355</v>
      </c>
      <c r="AB46" s="76">
        <v>3.7524793579038942</v>
      </c>
      <c r="AC46" s="76">
        <v>-5.2938178111118361</v>
      </c>
      <c r="AD46" s="76">
        <v>0.54967763266655822</v>
      </c>
      <c r="AE46" s="76">
        <v>-3.1012905138648819</v>
      </c>
      <c r="AF46" s="76">
        <v>-2.2823642953211589</v>
      </c>
      <c r="AG46" s="76">
        <v>-3.0942006432202191</v>
      </c>
      <c r="AH46" s="76">
        <v>-7.7657935285053696</v>
      </c>
      <c r="AI46" s="76">
        <v>-1.9082903580138861</v>
      </c>
      <c r="AJ46" s="76">
        <v>-2.0796197266785867</v>
      </c>
      <c r="AK46" s="76">
        <v>14.530752266601311</v>
      </c>
      <c r="AL46" s="76">
        <v>-2.4178643099302519</v>
      </c>
      <c r="AM46" s="76">
        <v>-0.50153663110141622</v>
      </c>
      <c r="AN46" s="76">
        <v>0.26914394860220625</v>
      </c>
      <c r="AO46" s="76">
        <v>0.31694199001148604</v>
      </c>
      <c r="AP46" s="76">
        <v>4.3250493954720639</v>
      </c>
      <c r="AQ46" s="76">
        <v>-3.0758736583428146</v>
      </c>
      <c r="AR46" s="76">
        <v>-1.2266895597844325</v>
      </c>
      <c r="AS46" s="76">
        <v>6.2834224598930604</v>
      </c>
      <c r="AT46" s="76">
        <v>2.8571428571428612</v>
      </c>
      <c r="AU46" s="76">
        <v>-7.1265368295071312</v>
      </c>
      <c r="AV46" s="76">
        <v>1.9381908414166844</v>
      </c>
      <c r="AW46" s="76">
        <v>5.0397185343997108</v>
      </c>
      <c r="AX46" s="76">
        <v>-13.824289405684738</v>
      </c>
      <c r="AY46" s="76">
        <v>3.2699288514592268</v>
      </c>
      <c r="AZ46" s="76">
        <v>-2.2229822161422703</v>
      </c>
      <c r="BA46" s="76">
        <v>4.0895813047712437</v>
      </c>
      <c r="BB46" s="76">
        <v>-5.8289588801399361</v>
      </c>
      <c r="BC46" s="76">
        <v>2.6200804479850177</v>
      </c>
      <c r="BD46" s="76">
        <v>1.170763000681589</v>
      </c>
    </row>
    <row r="47" spans="1:56" ht="18.75" customHeight="1" x14ac:dyDescent="0.2">
      <c r="A47" s="48">
        <v>53</v>
      </c>
      <c r="B47" s="51" t="s">
        <v>158</v>
      </c>
      <c r="C47" s="51" t="s">
        <v>61</v>
      </c>
      <c r="D47" s="117">
        <v>-4.6726431389961789</v>
      </c>
      <c r="E47" s="103">
        <v>-3.5064746405173111</v>
      </c>
      <c r="F47" s="5">
        <v>-3.4554061234128</v>
      </c>
      <c r="G47" s="5">
        <v>-5.60142666745665</v>
      </c>
      <c r="H47" s="5">
        <v>-3.8817979273767236</v>
      </c>
      <c r="I47" s="5">
        <v>5.7062056568161097</v>
      </c>
      <c r="J47" s="5">
        <v>-6.5714349435746158</v>
      </c>
      <c r="K47" s="5">
        <v>-4.1706586086069706</v>
      </c>
      <c r="L47" s="5">
        <v>-8.4537345710278231</v>
      </c>
      <c r="M47" s="5">
        <v>-4.5224645352290054</v>
      </c>
      <c r="N47" s="5">
        <v>-1.1352987293453083</v>
      </c>
      <c r="O47" s="5">
        <v>-6.7241453619189571</v>
      </c>
      <c r="P47" s="5">
        <v>-0.32006882170546191</v>
      </c>
      <c r="Q47" s="5">
        <v>-2.1016617790810557</v>
      </c>
      <c r="R47" s="76">
        <v>-11.790651446497122</v>
      </c>
      <c r="S47" s="76">
        <v>-5.553146172454106</v>
      </c>
      <c r="T47" s="76">
        <v>-8.2371042535596928</v>
      </c>
      <c r="U47" s="104">
        <v>-0.38220647880116587</v>
      </c>
      <c r="V47" s="105">
        <v>-4.7422651488051031</v>
      </c>
      <c r="W47" s="76">
        <v>-0.41322314049588726</v>
      </c>
      <c r="X47" s="76">
        <v>-9.9415204678362556</v>
      </c>
      <c r="Y47" s="76">
        <v>-2.3312162934804093</v>
      </c>
      <c r="Z47" s="76">
        <v>-4.7536231884057969</v>
      </c>
      <c r="AA47" s="76">
        <v>-12.105263157894726</v>
      </c>
      <c r="AB47" s="76">
        <v>-2.4944567627495218</v>
      </c>
      <c r="AC47" s="76">
        <v>-7.4223825097440965</v>
      </c>
      <c r="AD47" s="76">
        <v>-4.0261404946521395</v>
      </c>
      <c r="AE47" s="76">
        <v>-3.2667289020484702</v>
      </c>
      <c r="AF47" s="76">
        <v>-4.7242268487269996</v>
      </c>
      <c r="AG47" s="76">
        <v>-6.5714349435746158</v>
      </c>
      <c r="AH47" s="76">
        <v>-21.138471378317874</v>
      </c>
      <c r="AI47" s="76">
        <v>0.96430384029778793</v>
      </c>
      <c r="AJ47" s="76">
        <v>-4.0984098409841607</v>
      </c>
      <c r="AK47" s="76">
        <v>-7.9342041606192595</v>
      </c>
      <c r="AL47" s="76">
        <v>-8.2544841129596733</v>
      </c>
      <c r="AM47" s="76">
        <v>-4.5224645352290054</v>
      </c>
      <c r="AN47" s="76">
        <v>-1.7633050320977475</v>
      </c>
      <c r="AO47" s="76">
        <v>-5.2206699859815728</v>
      </c>
      <c r="AP47" s="76">
        <v>-4.9881974052588873</v>
      </c>
      <c r="AQ47" s="76">
        <v>-5.2977256690008829</v>
      </c>
      <c r="AR47" s="76">
        <v>-8.7601445815999597</v>
      </c>
      <c r="AS47" s="76">
        <v>-1.2032085561497325</v>
      </c>
      <c r="AT47" s="76">
        <v>-4.9171842650103486</v>
      </c>
      <c r="AU47" s="76">
        <v>-5.3763440860194578E-2</v>
      </c>
      <c r="AV47" s="76">
        <v>-2.1016617790810557</v>
      </c>
      <c r="AW47" s="76">
        <v>-10.084033613445399</v>
      </c>
      <c r="AX47" s="76">
        <v>-13.049095607235131</v>
      </c>
      <c r="AY47" s="76">
        <v>-5.553146172454106</v>
      </c>
      <c r="AZ47" s="76">
        <v>-9.5475113122171962</v>
      </c>
      <c r="BA47" s="76">
        <v>-3.8461538461537828</v>
      </c>
      <c r="BB47" s="76">
        <v>-7.8769483423509712</v>
      </c>
      <c r="BC47" s="76">
        <v>-6.3083000190365794</v>
      </c>
      <c r="BD47" s="76">
        <v>1.0097906954999445</v>
      </c>
    </row>
    <row r="48" spans="1:56" ht="18.75" customHeight="1" x14ac:dyDescent="0.2">
      <c r="A48" s="48">
        <v>71</v>
      </c>
      <c r="B48" s="51" t="s">
        <v>62</v>
      </c>
      <c r="C48" s="51" t="s">
        <v>63</v>
      </c>
      <c r="D48" s="5">
        <v>7.9722511093429418</v>
      </c>
      <c r="E48" s="103"/>
      <c r="F48" s="5"/>
      <c r="G48" s="5"/>
      <c r="H48" s="5"/>
      <c r="I48" s="5"/>
      <c r="J48" s="5"/>
      <c r="K48" s="5"/>
      <c r="L48" s="5"/>
      <c r="M48" s="5"/>
      <c r="N48" s="5"/>
      <c r="O48" s="5">
        <v>6.1828277996230838</v>
      </c>
      <c r="P48" s="5"/>
      <c r="Q48" s="5"/>
      <c r="R48" s="76"/>
      <c r="S48" s="76"/>
      <c r="T48" s="76"/>
      <c r="U48" s="104">
        <v>25.238992480881173</v>
      </c>
      <c r="V48" s="105"/>
      <c r="W48" s="76"/>
      <c r="X48" s="76"/>
      <c r="Y48" s="76"/>
      <c r="Z48" s="76"/>
      <c r="AA48" s="76"/>
      <c r="AB48" s="76"/>
      <c r="AC48" s="76"/>
      <c r="AD48" s="76"/>
      <c r="AE48" s="76"/>
      <c r="AF48" s="76"/>
      <c r="AG48" s="76"/>
      <c r="AH48" s="76"/>
      <c r="AI48" s="76"/>
      <c r="AJ48" s="76"/>
      <c r="AK48" s="76"/>
      <c r="AL48" s="76"/>
      <c r="AM48" s="76"/>
      <c r="AN48" s="76"/>
      <c r="AO48" s="76"/>
      <c r="AP48" s="76"/>
      <c r="AQ48" s="76"/>
      <c r="AR48" s="76">
        <v>5.348047538200305</v>
      </c>
      <c r="AS48" s="76"/>
      <c r="AT48" s="76"/>
      <c r="AU48" s="76"/>
      <c r="AV48" s="76"/>
      <c r="AW48" s="76"/>
      <c r="AX48" s="76"/>
      <c r="AY48" s="76"/>
      <c r="AZ48" s="76"/>
      <c r="BA48" s="76"/>
      <c r="BB48" s="76"/>
      <c r="BC48" s="76"/>
      <c r="BD48" s="76"/>
    </row>
    <row r="49" spans="1:72" x14ac:dyDescent="0.2">
      <c r="A49" s="53"/>
      <c r="B49" s="54"/>
      <c r="C49" s="54"/>
      <c r="D49" s="119"/>
      <c r="E49" s="98"/>
    </row>
    <row r="50" spans="1:72" x14ac:dyDescent="0.2">
      <c r="A50" s="53"/>
      <c r="B50" s="54"/>
      <c r="C50" s="54"/>
      <c r="D50" s="119"/>
      <c r="E50" s="98"/>
    </row>
    <row r="51" spans="1:72" ht="15.75" customHeight="1" x14ac:dyDescent="0.2">
      <c r="A51" s="47"/>
      <c r="B51" s="161" t="s">
        <v>330</v>
      </c>
      <c r="C51" s="162"/>
      <c r="D51" s="120">
        <f>COUNTIF(Table434[NSW],"&lt;=-5")</f>
        <v>1</v>
      </c>
      <c r="E51" s="106">
        <f>COUNTIF(Table434[Central Coast],"&lt;=-5")</f>
        <v>2</v>
      </c>
      <c r="F51" s="106">
        <f>COUNTIF(Table434[Hunter New England],"&lt;=-5")</f>
        <v>1</v>
      </c>
      <c r="G51" s="106">
        <f>COUNTIF(Table434[Illawarra Shoalhaven],"&lt;=-5")</f>
        <v>3</v>
      </c>
      <c r="H51" s="106">
        <f>COUNTIF(Table434[Mid North Coast],"&lt;=-5")</f>
        <v>1</v>
      </c>
      <c r="I51" s="106">
        <f>COUNTIF(Table434[Murrumbidgee],"&lt;=-5")</f>
        <v>2</v>
      </c>
      <c r="J51" s="106">
        <f>COUNTIF(Table434[Nepean Blue Mountains],"&lt;=-5")</f>
        <v>11</v>
      </c>
      <c r="K51" s="106">
        <f>COUNTIF(Table434[Northern NSW],"&lt;=-5")</f>
        <v>5</v>
      </c>
      <c r="L51" s="106">
        <f>COUNTIF(Table434[Northern Sydney],"&lt;=-5")</f>
        <v>5</v>
      </c>
      <c r="M51" s="106">
        <f>COUNTIF(Table434[Northern Sydney LHD - Private],"&lt;=-5")</f>
        <v>0</v>
      </c>
      <c r="N51" s="106">
        <f>COUNTIF(Table434[South Eastern Sydney],"&lt;=-5")</f>
        <v>8</v>
      </c>
      <c r="O51" s="106">
        <f>COUNTIF(Table434[South Western Sydney],"&lt;=-5")</f>
        <v>2</v>
      </c>
      <c r="P51" s="106">
        <f>COUNTIF(Table434[Southern NSW],"&lt;=-5")</f>
        <v>2</v>
      </c>
      <c r="Q51" s="106">
        <f>COUNTIF(Table434[St Vincent''s Health Network],"&lt;=-5")</f>
        <v>5</v>
      </c>
      <c r="R51" s="106">
        <f>COUNTIF(Table434[Sydney],"&lt;=-5")</f>
        <v>6</v>
      </c>
      <c r="S51" s="106">
        <f>COUNTIF(Table434[Sydney LHD - Private],"&lt;=-5")</f>
        <v>1</v>
      </c>
      <c r="T51" s="106">
        <f>COUNTIF(Table434[Western NSW],"&lt;=-5")</f>
        <v>8</v>
      </c>
      <c r="U51" s="106">
        <f>COUNTIF(Table434[Western Sydney],"&lt;=-5")</f>
        <v>0</v>
      </c>
      <c r="V51" s="106">
        <f>COUNTIF(Table434[Gosford Hospital],"&lt;=-5")</f>
        <v>2</v>
      </c>
      <c r="W51" s="106">
        <f>COUNTIF(Table434[Wyong Hospital],"&lt;=-5")</f>
        <v>7</v>
      </c>
      <c r="X51" s="106">
        <f>COUNTIF(Table434[Armidale Hospital],"&lt;=-5")</f>
        <v>6</v>
      </c>
      <c r="Y51" s="106">
        <f>COUNTIF(Table434[Calvary Mater Newcastle],"&lt;=-5")</f>
        <v>3</v>
      </c>
      <c r="Z51" s="106">
        <f>COUNTIF(Table434[John Hunter Hospital],"&lt;=-5")</f>
        <v>0</v>
      </c>
      <c r="AA51" s="106">
        <f>COUNTIF(Table434[Manning Hospital],"&lt;=-5")</f>
        <v>8</v>
      </c>
      <c r="AB51" s="106">
        <f>COUNTIF(Table434[Tamworth Hospital],"&lt;=-5")</f>
        <v>1</v>
      </c>
      <c r="AC51" s="106">
        <f>COUNTIF(Table434[Shoalhaven District Memorial Hospital],"&lt;=-5")</f>
        <v>11</v>
      </c>
      <c r="AD51" s="106">
        <f>COUNTIF(Table434[Wollongong Hospital],"&lt;=-5")</f>
        <v>2</v>
      </c>
      <c r="AE51" s="106">
        <f>COUNTIF(Table434[Coffs Harbour Health Campus],"&lt;=-5")</f>
        <v>8</v>
      </c>
      <c r="AF51" s="106">
        <f>COUNTIF(Table434[Port Macquarie Base Hospital],"&lt;=-5")</f>
        <v>3</v>
      </c>
      <c r="AG51" s="106">
        <f>COUNTIF(Table434[Nepean Hospital],"&lt;=-5")</f>
        <v>11</v>
      </c>
      <c r="AH51" s="106">
        <f>COUNTIF(Table434[Grafton Base Hospital],"&lt;=-5")</f>
        <v>10</v>
      </c>
      <c r="AI51" s="106">
        <f>COUNTIF(Table434[Lismore Base Hospital],"&lt;=-5")</f>
        <v>3</v>
      </c>
      <c r="AJ51" s="106">
        <f>COUNTIF(Table434[The Tweed Hospital],"&lt;=-5")</f>
        <v>5</v>
      </c>
      <c r="AK51" s="106">
        <f>COUNTIF(Table434[Manly Hospital],"&lt;=-5")</f>
        <v>1</v>
      </c>
      <c r="AL51" s="106">
        <f>COUNTIF(Table434[Royal North Shore Hospital],"&lt;=-5")</f>
        <v>7</v>
      </c>
      <c r="AM51" s="106">
        <f>COUNTIF(Table434[Sydney Adventist Hospital (private)],"&lt;=-5")</f>
        <v>0</v>
      </c>
      <c r="AN51" s="106">
        <f>COUNTIF(Table434[Prince of Wales Hospital],"&lt;=-5")</f>
        <v>3</v>
      </c>
      <c r="AO51" s="106">
        <f>COUNTIF(Table434[Royal Hospital for Women],"&lt;=-5")</f>
        <v>4</v>
      </c>
      <c r="AP51" s="106">
        <f>COUNTIF(Table434[Bankstown-Lidcombe Hospital],"&lt;=-5")</f>
        <v>3</v>
      </c>
      <c r="AQ51" s="106">
        <f>COUNTIF(Table434[Campbelltown Hospital],"&lt;=-5")</f>
        <v>2</v>
      </c>
      <c r="AR51" s="106">
        <f>COUNTIF(Table434[Liverpool Hospital],"&lt;=-5")</f>
        <v>8</v>
      </c>
      <c r="AS51" s="106">
        <f>COUNTIF(Table434[Bega Valley Community Health],"&lt;=-5")</f>
        <v>4</v>
      </c>
      <c r="AT51" s="106">
        <f>COUNTIF(Table434[Bourke Street Health Service],"&lt;=-5")</f>
        <v>7</v>
      </c>
      <c r="AU51" s="106">
        <f>COUNTIF(Table434[Eurobodalla Community Health],"&lt;=-5")</f>
        <v>5</v>
      </c>
      <c r="AV51" s="106">
        <f>COUNTIF(Table434[St Vincent''s Hospital Sydney],"&lt;=-5")</f>
        <v>5</v>
      </c>
      <c r="AW51" s="106">
        <f>COUNTIF(Table434[Concord Repatriation General Hospital],"&lt;=-5")</f>
        <v>3</v>
      </c>
      <c r="AX51" s="106">
        <f>COUNTIF(Table434[Royal Prince Alfred Hospital],"&lt;=-5")</f>
        <v>15</v>
      </c>
      <c r="AY51" s="106">
        <f>COUNTIF(Table434[Chris O''Brien Lifehouse (private)],"&lt;=-5")</f>
        <v>1</v>
      </c>
      <c r="AZ51" s="106">
        <f>COUNTIF(Table434[Bathurst Health Service],"&lt;=-5")</f>
        <v>11</v>
      </c>
      <c r="BA51" s="106">
        <f>COUNTIF(Table434[Dubbo Base Hospital],"&lt;=-5")</f>
        <v>5</v>
      </c>
      <c r="BB51" s="106">
        <f>COUNTIF(Table434[Orange Health Service],"&lt;=-5")</f>
        <v>19</v>
      </c>
      <c r="BC51" s="106">
        <f>COUNTIF(Table434[Blacktown Hospital],"&lt;=-5")</f>
        <v>1</v>
      </c>
      <c r="BD51" s="106">
        <f>COUNTIF(Table434[Westmead Hospital],"&lt;=-5")</f>
        <v>0</v>
      </c>
    </row>
    <row r="52" spans="1:72" ht="15.75" customHeight="1" x14ac:dyDescent="0.2">
      <c r="A52" s="47"/>
      <c r="B52" s="163" t="s">
        <v>331</v>
      </c>
      <c r="C52" s="164"/>
      <c r="D52" s="121">
        <f>COUNTIF(Table434[NSW],"&gt;=5")</f>
        <v>1</v>
      </c>
      <c r="E52" s="107">
        <f>COUNTIF(Table434[Central Coast],"&gt;=5")</f>
        <v>1</v>
      </c>
      <c r="F52" s="107">
        <f>COUNTIF(Table434[Hunter New England],"&gt;=5")</f>
        <v>1</v>
      </c>
      <c r="G52" s="107">
        <f>COUNTIF(Table434[Illawarra Shoalhaven],"&gt;=5")</f>
        <v>0</v>
      </c>
      <c r="H52" s="107">
        <f>COUNTIF(Table434[Mid North Coast],"&gt;=5")</f>
        <v>1</v>
      </c>
      <c r="I52" s="107">
        <f>COUNTIF(Table434[Murrumbidgee],"&gt;=5")</f>
        <v>11</v>
      </c>
      <c r="J52" s="107">
        <f>COUNTIF(Table434[Nepean Blue Mountains],"&gt;=5")</f>
        <v>1</v>
      </c>
      <c r="K52" s="107">
        <f>COUNTIF(Table434[Northern NSW],"&gt;=5")</f>
        <v>0</v>
      </c>
      <c r="L52" s="107">
        <f>COUNTIF(Table434[Northern Sydney],"&gt;=5")</f>
        <v>1</v>
      </c>
      <c r="M52" s="107">
        <f>COUNTIF(Table434[Northern Sydney LHD - Private],"&gt;=5")</f>
        <v>4</v>
      </c>
      <c r="N52" s="107">
        <f>COUNTIF(Table434[South Eastern Sydney],"&gt;=5")</f>
        <v>0</v>
      </c>
      <c r="O52" s="107">
        <f>COUNTIF(Table434[South Western Sydney],"&gt;=5")</f>
        <v>1</v>
      </c>
      <c r="P52" s="107">
        <f>COUNTIF(Table434[Southern NSW],"&gt;=5")</f>
        <v>2</v>
      </c>
      <c r="Q52" s="107">
        <f>COUNTIF(Table434[St Vincent''s Health Network],"&gt;=5")</f>
        <v>1</v>
      </c>
      <c r="R52" s="107">
        <f>COUNTIF(Table434[Sydney],"&gt;=5")</f>
        <v>2</v>
      </c>
      <c r="S52" s="107">
        <f>COUNTIF(Table434[Sydney LHD - Private],"&gt;=5")</f>
        <v>5</v>
      </c>
      <c r="T52" s="107">
        <f>COUNTIF(Table434[Western NSW],"&gt;=5")</f>
        <v>1</v>
      </c>
      <c r="U52" s="107">
        <f>COUNTIF(Table434[Western Sydney],"&gt;=5")</f>
        <v>6</v>
      </c>
      <c r="V52" s="107">
        <f>COUNTIF(Table434[Gosford Hospital],"&gt;=5")</f>
        <v>1</v>
      </c>
      <c r="W52" s="107">
        <f>COUNTIF(Table434[Wyong Hospital],"&gt;=5")</f>
        <v>3</v>
      </c>
      <c r="X52" s="107">
        <f>COUNTIF(Table434[Armidale Hospital],"&gt;=5")</f>
        <v>1</v>
      </c>
      <c r="Y52" s="107">
        <f>COUNTIF(Table434[Calvary Mater Newcastle],"&gt;=5")</f>
        <v>0</v>
      </c>
      <c r="Z52" s="107">
        <f>COUNTIF(Table434[John Hunter Hospital],"&gt;=5")</f>
        <v>19</v>
      </c>
      <c r="AA52" s="107">
        <f>COUNTIF(Table434[Manning Hospital],"&gt;=5")</f>
        <v>1</v>
      </c>
      <c r="AB52" s="107">
        <f>COUNTIF(Table434[Tamworth Hospital],"&gt;=5")</f>
        <v>7</v>
      </c>
      <c r="AC52" s="107">
        <f>COUNTIF(Table434[Shoalhaven District Memorial Hospital],"&gt;=5")</f>
        <v>1</v>
      </c>
      <c r="AD52" s="107">
        <f>COUNTIF(Table434[Wollongong Hospital],"&gt;=5")</f>
        <v>2</v>
      </c>
      <c r="AE52" s="107">
        <f>COUNTIF(Table434[Coffs Harbour Health Campus],"&gt;=5")</f>
        <v>1</v>
      </c>
      <c r="AF52" s="107">
        <f>COUNTIF(Table434[Port Macquarie Base Hospital],"&gt;=5")</f>
        <v>4</v>
      </c>
      <c r="AG52" s="107">
        <f>COUNTIF(Table434[Nepean Hospital],"&gt;=5")</f>
        <v>1</v>
      </c>
      <c r="AH52" s="107">
        <f>COUNTIF(Table434[Grafton Base Hospital],"&gt;=5")</f>
        <v>5</v>
      </c>
      <c r="AI52" s="107">
        <f>COUNTIF(Table434[Lismore Base Hospital],"&gt;=5")</f>
        <v>1</v>
      </c>
      <c r="AJ52" s="107">
        <f>COUNTIF(Table434[The Tweed Hospital],"&gt;=5")</f>
        <v>1</v>
      </c>
      <c r="AK52" s="107">
        <f>COUNTIF(Table434[Manly Hospital],"&gt;=5")</f>
        <v>15</v>
      </c>
      <c r="AL52" s="107">
        <f>COUNTIF(Table434[Royal North Shore Hospital],"&gt;=5")</f>
        <v>1</v>
      </c>
      <c r="AM52" s="107">
        <f>COUNTIF(Table434[Sydney Adventist Hospital (private)],"&gt;=5")</f>
        <v>4</v>
      </c>
      <c r="AN52" s="107">
        <f>COUNTIF(Table434[Prince of Wales Hospital],"&gt;=5")</f>
        <v>0</v>
      </c>
      <c r="AO52" s="107">
        <f>COUNTIF(Table434[Royal Hospital for Women],"&gt;=5")</f>
        <v>2</v>
      </c>
      <c r="AP52" s="107">
        <f>COUNTIF(Table434[Bankstown-Lidcombe Hospital],"&gt;=5")</f>
        <v>4</v>
      </c>
      <c r="AQ52" s="107">
        <f>COUNTIF(Table434[Campbelltown Hospital],"&gt;=5")</f>
        <v>3</v>
      </c>
      <c r="AR52" s="107">
        <f>COUNTIF(Table434[Liverpool Hospital],"&gt;=5")</f>
        <v>1</v>
      </c>
      <c r="AS52" s="107">
        <f>COUNTIF(Table434[Bega Valley Community Health],"&gt;=5")</f>
        <v>3</v>
      </c>
      <c r="AT52" s="107">
        <f>COUNTIF(Table434[Bourke Street Health Service],"&gt;=5")</f>
        <v>3</v>
      </c>
      <c r="AU52" s="107">
        <f>COUNTIF(Table434[Eurobodalla Community Health],"&gt;=5")</f>
        <v>3</v>
      </c>
      <c r="AV52" s="107">
        <f>COUNTIF(Table434[St Vincent''s Hospital Sydney],"&gt;=5")</f>
        <v>1</v>
      </c>
      <c r="AW52" s="107">
        <f>COUNTIF(Table434[Concord Repatriation General Hospital],"&gt;=5")</f>
        <v>4</v>
      </c>
      <c r="AX52" s="107">
        <f>COUNTIF(Table434[Royal Prince Alfred Hospital],"&gt;=5")</f>
        <v>2</v>
      </c>
      <c r="AY52" s="107">
        <f>COUNTIF(Table434[Chris O''Brien Lifehouse (private)],"&gt;=5")</f>
        <v>5</v>
      </c>
      <c r="AZ52" s="107">
        <f>COUNTIF(Table434[Bathurst Health Service],"&gt;=5")</f>
        <v>0</v>
      </c>
      <c r="BA52" s="107">
        <f>COUNTIF(Table434[Dubbo Base Hospital],"&gt;=5")</f>
        <v>5</v>
      </c>
      <c r="BB52" s="107">
        <f>COUNTIF(Table434[Orange Health Service],"&gt;=5")</f>
        <v>0</v>
      </c>
      <c r="BC52" s="107">
        <f>COUNTIF(Table434[Blacktown Hospital],"&gt;=5")</f>
        <v>7</v>
      </c>
      <c r="BD52" s="107">
        <f>COUNTIF(Table434[Westmead Hospital],"&gt;=5")</f>
        <v>4</v>
      </c>
    </row>
    <row r="53" spans="1:72" ht="15" customHeight="1" x14ac:dyDescent="0.2">
      <c r="A53" s="47"/>
      <c r="B53" s="63"/>
      <c r="C53" s="63"/>
      <c r="D53" s="122"/>
    </row>
    <row r="54" spans="1:72" ht="44.25" customHeight="1" x14ac:dyDescent="0.2">
      <c r="A54" s="165" t="s">
        <v>357</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row>
    <row r="55" spans="1:72" ht="20.25" customHeight="1" x14ac:dyDescent="0.2">
      <c r="A55" s="166" t="s">
        <v>358</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row>
  </sheetData>
  <mergeCells count="10">
    <mergeCell ref="B51:C51"/>
    <mergeCell ref="B52:C52"/>
    <mergeCell ref="A54:BT54"/>
    <mergeCell ref="A55:BD55"/>
    <mergeCell ref="D1:E1"/>
    <mergeCell ref="F1:I1"/>
    <mergeCell ref="J1:M1"/>
    <mergeCell ref="N1:Q1"/>
    <mergeCell ref="E3:U3"/>
    <mergeCell ref="V3:XFD3"/>
  </mergeCells>
  <conditionalFormatting sqref="D51:BD52">
    <cfRule type="containsBlanks" dxfId="65" priority="5" stopIfTrue="1">
      <formula>LEN(TRIM(D51))=0</formula>
    </cfRule>
    <cfRule type="expression" dxfId="64" priority="6">
      <formula>#REF!=0</formula>
    </cfRule>
    <cfRule type="expression" dxfId="63" priority="7">
      <formula>#REF!=1</formula>
    </cfRule>
    <cfRule type="expression" dxfId="62" priority="8">
      <formula>#REF!=-1</formula>
    </cfRule>
  </conditionalFormatting>
  <conditionalFormatting sqref="D5:BD48">
    <cfRule type="containsBlanks" dxfId="61" priority="9">
      <formula>LEN(TRIM(D5))=0</formula>
    </cfRule>
    <cfRule type="cellIs" dxfId="60" priority="10" operator="greaterThanOrEqual">
      <formula>5</formula>
    </cfRule>
    <cfRule type="cellIs" dxfId="59" priority="11" operator="between">
      <formula>-5</formula>
      <formula>5</formula>
    </cfRule>
    <cfRule type="cellIs" dxfId="58" priority="12" operator="lessThanOrEqual">
      <formula>-5</formula>
    </cfRule>
  </conditionalFormatting>
  <printOptions horizontalCentered="1"/>
  <pageMargins left="0" right="0" top="0" bottom="0" header="0" footer="0"/>
  <pageSetup paperSize="8" scale="65" fitToWidth="0"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Introduction</vt:lpstr>
      <vt:lpstr>Response rates</vt:lpstr>
      <vt:lpstr>Respondent characteristics</vt:lpstr>
      <vt:lpstr>Facility summary</vt:lpstr>
      <vt:lpstr>LHD summary</vt:lpstr>
      <vt:lpstr>Comparison to the 2016 survey</vt:lpstr>
      <vt:lpstr>'Comparison to the 2016 survey'!Print_Area</vt:lpstr>
      <vt:lpstr>'Facility summary'!Print_Area</vt:lpstr>
      <vt:lpstr>Introduction!Print_Area</vt:lpstr>
      <vt:lpstr>'LHD summary'!Print_Area</vt:lpstr>
      <vt:lpstr>'Respondent characteristics'!Print_Area</vt:lpstr>
      <vt:lpstr>'Response rates'!Print_Area</vt:lpstr>
      <vt:lpstr>'Comparison to the 2016 survey'!Print_Titles</vt:lpstr>
      <vt:lpstr>'Facility summary'!Print_Titles</vt:lpstr>
      <vt:lpstr>Introduction!Print_Titles</vt:lpstr>
      <vt:lpstr>'LHD summary'!Print_Titles</vt:lpstr>
      <vt:lpstr>'Respondent characteristics'!Print_Titles</vt:lpstr>
      <vt:lpstr>'Response rates'!Print_Titles</vt:lpstr>
    </vt:vector>
  </TitlesOfParts>
  <Company>eHealthNSW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Corscadden</dc:creator>
  <cp:lastModifiedBy>Edward Bury</cp:lastModifiedBy>
  <cp:lastPrinted>2018-11-26T21:26:51Z</cp:lastPrinted>
  <dcterms:created xsi:type="dcterms:W3CDTF">2018-08-23T02:41:16Z</dcterms:created>
  <dcterms:modified xsi:type="dcterms:W3CDTF">2018-12-04T00:59:08Z</dcterms:modified>
</cp:coreProperties>
</file>