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COMMUNICATIONS &amp; STAKEHOLDER ENGAGEMENT\Studio\WIP\0286_Snapshot_EDPS\final\"/>
    </mc:Choice>
  </mc:AlternateContent>
  <bookViews>
    <workbookView xWindow="0" yWindow="0" windowWidth="28800" windowHeight="12045" tabRatio="762" activeTab="2"/>
  </bookViews>
  <sheets>
    <sheet name="Introduction" sheetId="20" r:id="rId1"/>
    <sheet name="Response rates" sheetId="24" r:id="rId2"/>
    <sheet name="Patient characteristics 2017-18" sheetId="25" r:id="rId3"/>
    <sheet name="Summary 2017-18" sheetId="29" r:id="rId4"/>
    <sheet name="Summary 2016-17" sheetId="12" r:id="rId5"/>
    <sheet name="Comparison between years" sheetId="19" r:id="rId6"/>
  </sheets>
  <definedNames>
    <definedName name="_xlnm._FilterDatabase" localSheetId="0" hidden="1">Introduction!#REF!</definedName>
    <definedName name="_xlnm._FilterDatabase" localSheetId="2" hidden="1">'Patient characteristics 2017-18'!$X$44:$Z$44</definedName>
    <definedName name="_xlnm._FilterDatabase" localSheetId="1" hidden="1">'Response rates'!$A$23:$L$23</definedName>
    <definedName name="_xlnm._FilterDatabase" localSheetId="3" hidden="1">'Summary 2017-18'!#REF!</definedName>
    <definedName name="_xlchart.v1.0" localSheetId="5" hidden="1">#REF!</definedName>
    <definedName name="_xlchart.v1.0" localSheetId="0" hidden="1">#REF!</definedName>
    <definedName name="_xlchart.v1.0" localSheetId="2" hidden="1">#REF!</definedName>
    <definedName name="_xlchart.v1.0" localSheetId="1" hidden="1">#REF!</definedName>
    <definedName name="_xlchart.v1.0" localSheetId="4" hidden="1">#REF!</definedName>
    <definedName name="_xlchart.v1.0" localSheetId="3" hidden="1">#REF!</definedName>
    <definedName name="_xlchart.v1.0" hidden="1">#REF!</definedName>
    <definedName name="_xlchart.v1.1" localSheetId="5" hidden="1">#REF!</definedName>
    <definedName name="_xlchart.v1.1" localSheetId="0" hidden="1">#REF!</definedName>
    <definedName name="_xlchart.v1.1" localSheetId="2" hidden="1">#REF!</definedName>
    <definedName name="_xlchart.v1.1" localSheetId="1" hidden="1">#REF!</definedName>
    <definedName name="_xlchart.v1.1" localSheetId="4" hidden="1">#REF!</definedName>
    <definedName name="_xlchart.v1.1" localSheetId="3" hidden="1">#REF!</definedName>
    <definedName name="_xlchart.v1.1" hidden="1">#REF!</definedName>
    <definedName name="_xlchart.v1.10" localSheetId="5" hidden="1">#REF!</definedName>
    <definedName name="_xlchart.v1.10" localSheetId="0" hidden="1">#REF!</definedName>
    <definedName name="_xlchart.v1.10" localSheetId="2" hidden="1">#REF!</definedName>
    <definedName name="_xlchart.v1.10" localSheetId="1" hidden="1">#REF!</definedName>
    <definedName name="_xlchart.v1.10" localSheetId="4" hidden="1">#REF!</definedName>
    <definedName name="_xlchart.v1.10" localSheetId="3" hidden="1">#REF!</definedName>
    <definedName name="_xlchart.v1.10" hidden="1">#REF!</definedName>
    <definedName name="_xlchart.v1.11" localSheetId="5" hidden="1">#REF!</definedName>
    <definedName name="_xlchart.v1.11" localSheetId="2" hidden="1">#REF!</definedName>
    <definedName name="_xlchart.v1.11" localSheetId="1" hidden="1">#REF!</definedName>
    <definedName name="_xlchart.v1.11" localSheetId="4" hidden="1">#REF!</definedName>
    <definedName name="_xlchart.v1.11" localSheetId="3" hidden="1">#REF!</definedName>
    <definedName name="_xlchart.v1.11" hidden="1">#REF!</definedName>
    <definedName name="_xlchart.v1.12" localSheetId="5" hidden="1">#REF!</definedName>
    <definedName name="_xlchart.v1.12" localSheetId="2" hidden="1">#REF!</definedName>
    <definedName name="_xlchart.v1.12" localSheetId="1" hidden="1">#REF!</definedName>
    <definedName name="_xlchart.v1.12" localSheetId="4" hidden="1">#REF!</definedName>
    <definedName name="_xlchart.v1.12" localSheetId="3" hidden="1">#REF!</definedName>
    <definedName name="_xlchart.v1.12" hidden="1">#REF!</definedName>
    <definedName name="_xlchart.v1.13" localSheetId="5" hidden="1">#REF!</definedName>
    <definedName name="_xlchart.v1.13" localSheetId="2" hidden="1">#REF!</definedName>
    <definedName name="_xlchart.v1.13" localSheetId="1" hidden="1">#REF!</definedName>
    <definedName name="_xlchart.v1.13" localSheetId="4" hidden="1">#REF!</definedName>
    <definedName name="_xlchart.v1.13" localSheetId="3" hidden="1">#REF!</definedName>
    <definedName name="_xlchart.v1.13" hidden="1">#REF!</definedName>
    <definedName name="_xlchart.v1.2" localSheetId="5" hidden="1">#REF!</definedName>
    <definedName name="_xlchart.v1.2" localSheetId="2" hidden="1">#REF!</definedName>
    <definedName name="_xlchart.v1.2" localSheetId="1" hidden="1">#REF!</definedName>
    <definedName name="_xlchart.v1.2" localSheetId="4" hidden="1">#REF!</definedName>
    <definedName name="_xlchart.v1.2" localSheetId="3" hidden="1">#REF!</definedName>
    <definedName name="_xlchart.v1.2" hidden="1">#REF!</definedName>
    <definedName name="_xlchart.v1.3" localSheetId="5" hidden="1">#REF!</definedName>
    <definedName name="_xlchart.v1.3" localSheetId="2" hidden="1">#REF!</definedName>
    <definedName name="_xlchart.v1.3" localSheetId="1" hidden="1">#REF!</definedName>
    <definedName name="_xlchart.v1.3" localSheetId="4" hidden="1">#REF!</definedName>
    <definedName name="_xlchart.v1.3" localSheetId="3" hidden="1">#REF!</definedName>
    <definedName name="_xlchart.v1.3" hidden="1">#REF!</definedName>
    <definedName name="_xlchart.v1.4" localSheetId="5" hidden="1">#REF!</definedName>
    <definedName name="_xlchart.v1.4" localSheetId="2" hidden="1">#REF!</definedName>
    <definedName name="_xlchart.v1.4" localSheetId="1" hidden="1">#REF!</definedName>
    <definedName name="_xlchart.v1.4" localSheetId="4" hidden="1">#REF!</definedName>
    <definedName name="_xlchart.v1.4" localSheetId="3" hidden="1">#REF!</definedName>
    <definedName name="_xlchart.v1.4" hidden="1">#REF!</definedName>
    <definedName name="_xlchart.v1.5" localSheetId="5" hidden="1">#REF!</definedName>
    <definedName name="_xlchart.v1.5" localSheetId="2" hidden="1">#REF!</definedName>
    <definedName name="_xlchart.v1.5" localSheetId="1" hidden="1">#REF!</definedName>
    <definedName name="_xlchart.v1.5" localSheetId="4" hidden="1">#REF!</definedName>
    <definedName name="_xlchart.v1.5" localSheetId="3" hidden="1">#REF!</definedName>
    <definedName name="_xlchart.v1.5" hidden="1">#REF!</definedName>
    <definedName name="_xlchart.v1.6" localSheetId="5" hidden="1">#REF!</definedName>
    <definedName name="_xlchart.v1.6" localSheetId="2" hidden="1">#REF!</definedName>
    <definedName name="_xlchart.v1.6" localSheetId="1" hidden="1">#REF!</definedName>
    <definedName name="_xlchart.v1.6" localSheetId="4" hidden="1">#REF!</definedName>
    <definedName name="_xlchart.v1.6" localSheetId="3" hidden="1">#REF!</definedName>
    <definedName name="_xlchart.v1.6" hidden="1">#REF!</definedName>
    <definedName name="_xlchart.v1.7" localSheetId="5" hidden="1">#REF!</definedName>
    <definedName name="_xlchart.v1.7" localSheetId="2" hidden="1">#REF!</definedName>
    <definedName name="_xlchart.v1.7" localSheetId="1" hidden="1">#REF!</definedName>
    <definedName name="_xlchart.v1.7" localSheetId="4" hidden="1">#REF!</definedName>
    <definedName name="_xlchart.v1.7" localSheetId="3" hidden="1">#REF!</definedName>
    <definedName name="_xlchart.v1.7" hidden="1">#REF!</definedName>
    <definedName name="_xlchart.v1.8" localSheetId="5" hidden="1">#REF!</definedName>
    <definedName name="_xlchart.v1.8" localSheetId="2" hidden="1">#REF!</definedName>
    <definedName name="_xlchart.v1.8" localSheetId="1" hidden="1">#REF!</definedName>
    <definedName name="_xlchart.v1.8" localSheetId="4" hidden="1">#REF!</definedName>
    <definedName name="_xlchart.v1.8" localSheetId="3" hidden="1">#REF!</definedName>
    <definedName name="_xlchart.v1.8" hidden="1">#REF!</definedName>
    <definedName name="_xlchart.v1.9" localSheetId="5" hidden="1">#REF!</definedName>
    <definedName name="_xlchart.v1.9" localSheetId="2" hidden="1">#REF!</definedName>
    <definedName name="_xlchart.v1.9" localSheetId="1" hidden="1">#REF!</definedName>
    <definedName name="_xlchart.v1.9" localSheetId="4" hidden="1">#REF!</definedName>
    <definedName name="_xlchart.v1.9" localSheetId="3" hidden="1">#REF!</definedName>
    <definedName name="_xlchart.v1.9" hidden="1">#REF!</definedName>
    <definedName name="_xlnm.Print_Area" localSheetId="5">'Comparison between years'!$A$1:$DA$80</definedName>
    <definedName name="_xlnm.Print_Area" localSheetId="0">Introduction!$A$1:$E$46</definedName>
    <definedName name="_xlnm.Print_Area" localSheetId="2">'Patient characteristics 2017-18'!$A$1:$T$110</definedName>
    <definedName name="_xlnm.Print_Area" localSheetId="3">'Summary 2017-18'!$A$1:$HF$86</definedName>
    <definedName name="_xlnm.Print_Titles" localSheetId="0">Introduction!$1:$2</definedName>
    <definedName name="_xlnm.Print_Titles" localSheetId="2">'Patient characteristics 2017-18'!$1:$6</definedName>
    <definedName name="_xlnm.Print_Titles" localSheetId="1">'Response rates'!$1:$5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79" i="29" l="1"/>
  <c r="DE80" i="29"/>
  <c r="DD80" i="29"/>
  <c r="DC80" i="29"/>
  <c r="DB80" i="29"/>
  <c r="DA80" i="29"/>
  <c r="CZ80" i="29"/>
  <c r="CY80" i="29"/>
  <c r="CX80" i="29"/>
  <c r="CW80" i="29"/>
  <c r="CV80" i="29"/>
  <c r="CU80" i="29"/>
  <c r="CT80" i="29"/>
  <c r="CS80" i="29"/>
  <c r="CR80" i="29"/>
  <c r="CQ80" i="29"/>
  <c r="CP80" i="29"/>
  <c r="CO80" i="29"/>
  <c r="CN80" i="29"/>
  <c r="CM80" i="29"/>
  <c r="CL80" i="29"/>
  <c r="CK80" i="29"/>
  <c r="CJ80" i="29"/>
  <c r="CI80" i="29"/>
  <c r="CH80" i="29"/>
  <c r="CG80" i="29"/>
  <c r="CF80" i="29"/>
  <c r="CE80" i="29"/>
  <c r="CD80" i="29"/>
  <c r="CC80" i="29"/>
  <c r="CB80" i="29"/>
  <c r="CA80" i="29"/>
  <c r="BZ80" i="29"/>
  <c r="BY80" i="29"/>
  <c r="BX80" i="29"/>
  <c r="BW80" i="29"/>
  <c r="BV80" i="29"/>
  <c r="BU80" i="29"/>
  <c r="BT80" i="29"/>
  <c r="BS80" i="29"/>
  <c r="BR80" i="29"/>
  <c r="BQ80" i="29"/>
  <c r="BP80" i="29"/>
  <c r="BO80" i="29"/>
  <c r="BN80" i="29"/>
  <c r="BM80" i="29"/>
  <c r="BL80" i="29"/>
  <c r="BK80" i="29"/>
  <c r="BJ80" i="29"/>
  <c r="BI80" i="29"/>
  <c r="BH80" i="29"/>
  <c r="BG80"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X80" i="29"/>
  <c r="W80" i="29"/>
  <c r="V80" i="29"/>
  <c r="U80" i="29"/>
  <c r="T80" i="29"/>
  <c r="S80" i="29"/>
  <c r="R80" i="29"/>
  <c r="Q80" i="29"/>
  <c r="P80" i="29"/>
  <c r="O80" i="29"/>
  <c r="N80" i="29"/>
  <c r="M80" i="29"/>
  <c r="L80" i="29"/>
  <c r="K80" i="29"/>
  <c r="J80" i="29"/>
  <c r="I80" i="29"/>
  <c r="H80" i="29"/>
  <c r="DE79" i="29"/>
  <c r="DD79" i="29"/>
  <c r="DC79" i="29"/>
  <c r="DB79" i="29"/>
  <c r="DA79" i="29"/>
  <c r="CZ79" i="29"/>
  <c r="CY79" i="29"/>
  <c r="CX79" i="29"/>
  <c r="CW79" i="29"/>
  <c r="CV79" i="29"/>
  <c r="CU79" i="29"/>
  <c r="CT79" i="29"/>
  <c r="CS79" i="29"/>
  <c r="CR79" i="29"/>
  <c r="CQ79" i="29"/>
  <c r="CP79" i="29"/>
  <c r="CO79" i="29"/>
  <c r="CN79" i="29"/>
  <c r="CM79" i="29"/>
  <c r="CL79" i="29"/>
  <c r="CK79" i="29"/>
  <c r="CJ79" i="29"/>
  <c r="CI79" i="29"/>
  <c r="CH79" i="29"/>
  <c r="CG79" i="29"/>
  <c r="CF79" i="29"/>
  <c r="CE79" i="29"/>
  <c r="CD79" i="29"/>
  <c r="CC79" i="29"/>
  <c r="CB79" i="29"/>
  <c r="CA79" i="29"/>
  <c r="BZ79" i="29"/>
  <c r="BY79" i="29"/>
  <c r="BX79" i="29"/>
  <c r="BW79" i="29"/>
  <c r="BV79" i="29"/>
  <c r="BU79" i="29"/>
  <c r="BT79" i="29"/>
  <c r="BS79" i="29"/>
  <c r="BR79" i="29"/>
  <c r="BQ79" i="29"/>
  <c r="BP79" i="29"/>
  <c r="BO79" i="29"/>
  <c r="BN79" i="29"/>
  <c r="BM79" i="29"/>
  <c r="BL79" i="29"/>
  <c r="BK79" i="29"/>
  <c r="BJ79" i="29"/>
  <c r="BI79" i="29"/>
  <c r="BH79" i="29"/>
  <c r="BG79" i="29"/>
  <c r="BF79" i="29"/>
  <c r="BE79" i="29"/>
  <c r="BD79" i="29"/>
  <c r="BC79" i="29"/>
  <c r="BB79" i="29"/>
  <c r="BA79" i="29"/>
  <c r="AZ79" i="29"/>
  <c r="AY79" i="29"/>
  <c r="AX79" i="29"/>
  <c r="AW79" i="29"/>
  <c r="AV79" i="29"/>
  <c r="AU79" i="29"/>
  <c r="AT79" i="29"/>
  <c r="AS79" i="29"/>
  <c r="AR79" i="29"/>
  <c r="AQ79" i="29"/>
  <c r="AO79" i="29"/>
  <c r="AN79" i="29"/>
  <c r="AM79" i="29"/>
  <c r="AL79" i="29"/>
  <c r="AK79" i="29"/>
  <c r="AJ79" i="29"/>
  <c r="AI79" i="29"/>
  <c r="AH79" i="29"/>
  <c r="AG79" i="29"/>
  <c r="AF79" i="29"/>
  <c r="AE79" i="29"/>
  <c r="AD79" i="29"/>
  <c r="AC79" i="29"/>
  <c r="AB79" i="29"/>
  <c r="X79" i="29"/>
  <c r="W79" i="29"/>
  <c r="V79" i="29"/>
  <c r="U79" i="29"/>
  <c r="T79" i="29"/>
  <c r="S79" i="29"/>
  <c r="R79" i="29"/>
  <c r="Q79" i="29"/>
  <c r="P79" i="29"/>
  <c r="O79" i="29"/>
  <c r="N79" i="29"/>
  <c r="M79" i="29"/>
  <c r="L79" i="29"/>
  <c r="K79" i="29"/>
  <c r="J79" i="29"/>
  <c r="I79" i="29"/>
  <c r="H79" i="29"/>
  <c r="E61" i="19"/>
  <c r="E60" i="19"/>
  <c r="DA61" i="19"/>
  <c r="DA60" i="19"/>
  <c r="H86" i="12"/>
  <c r="I86" i="12"/>
  <c r="J86" i="12"/>
  <c r="K86" i="12"/>
  <c r="L86" i="12"/>
  <c r="M86" i="12"/>
  <c r="N86" i="12"/>
  <c r="O86" i="12"/>
  <c r="P86" i="12"/>
  <c r="Q86" i="12"/>
  <c r="R86" i="12"/>
  <c r="S86" i="12"/>
  <c r="T86" i="12"/>
  <c r="U86" i="12"/>
  <c r="V86" i="12"/>
  <c r="W86" i="12"/>
  <c r="X86" i="12"/>
  <c r="H87" i="12"/>
  <c r="I87" i="12"/>
  <c r="J87" i="12"/>
  <c r="K87" i="12"/>
  <c r="L87" i="12"/>
  <c r="M87" i="12"/>
  <c r="N87" i="12"/>
  <c r="O87" i="12"/>
  <c r="P87" i="12"/>
  <c r="Q87" i="12"/>
  <c r="R87" i="12"/>
  <c r="S87" i="12"/>
  <c r="T87" i="12"/>
  <c r="U87" i="12"/>
  <c r="V87" i="12"/>
  <c r="W87" i="12"/>
  <c r="X87" i="12"/>
  <c r="AB86" i="12"/>
  <c r="DD87" i="12"/>
  <c r="DC87" i="12"/>
  <c r="DB87" i="12"/>
  <c r="DA87" i="12"/>
  <c r="CZ87" i="12"/>
  <c r="CY87" i="12"/>
  <c r="CX87" i="12"/>
  <c r="CW87" i="12"/>
  <c r="CV87" i="12"/>
  <c r="CU87" i="12"/>
  <c r="CT87" i="12"/>
  <c r="CS87" i="12"/>
  <c r="CR87" i="12"/>
  <c r="CQ87" i="12"/>
  <c r="CP87" i="12"/>
  <c r="CO87" i="12"/>
  <c r="CN87" i="12"/>
  <c r="CM87" i="12"/>
  <c r="CL87" i="12"/>
  <c r="CK87" i="12"/>
  <c r="CJ87" i="12"/>
  <c r="CI87" i="12"/>
  <c r="CH87" i="12"/>
  <c r="CG87" i="12"/>
  <c r="CF87" i="12"/>
  <c r="CE87" i="12"/>
  <c r="CD87" i="12"/>
  <c r="CC87" i="12"/>
  <c r="CB87" i="12"/>
  <c r="CA87" i="12"/>
  <c r="BZ87" i="12"/>
  <c r="BY87" i="12"/>
  <c r="BX87" i="12"/>
  <c r="BW87" i="12"/>
  <c r="BV87" i="12"/>
  <c r="BU87" i="12"/>
  <c r="BT87" i="12"/>
  <c r="BS87" i="12"/>
  <c r="BR87" i="12"/>
  <c r="BQ87" i="12"/>
  <c r="BP87" i="12"/>
  <c r="BO87" i="12"/>
  <c r="BN87" i="12"/>
  <c r="BM87" i="12"/>
  <c r="BL87" i="12"/>
  <c r="BK87" i="12"/>
  <c r="BJ87" i="12"/>
  <c r="BI87" i="12"/>
  <c r="BH87" i="12"/>
  <c r="BG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DD86" i="12"/>
  <c r="DC86" i="12"/>
  <c r="DB86" i="12"/>
  <c r="DA86" i="12"/>
  <c r="CZ86" i="12"/>
  <c r="CY86" i="12"/>
  <c r="CX86" i="12"/>
  <c r="CW86" i="12"/>
  <c r="CV86" i="12"/>
  <c r="CU86" i="12"/>
  <c r="CT86" i="12"/>
  <c r="CS86" i="12"/>
  <c r="CR86" i="12"/>
  <c r="CQ86" i="12"/>
  <c r="CP86" i="12"/>
  <c r="CO86" i="12"/>
  <c r="CN86" i="12"/>
  <c r="CM86" i="12"/>
  <c r="CL86" i="12"/>
  <c r="CK86" i="12"/>
  <c r="CJ86" i="12"/>
  <c r="CI86" i="12"/>
  <c r="CH86" i="12"/>
  <c r="CG86" i="12"/>
  <c r="CF86" i="12"/>
  <c r="CE86" i="12"/>
  <c r="CD86" i="12"/>
  <c r="CC86" i="12"/>
  <c r="CB86" i="12"/>
  <c r="CA86" i="12"/>
  <c r="BZ86" i="12"/>
  <c r="BY86" i="12"/>
  <c r="BX86" i="12"/>
  <c r="BW86" i="12"/>
  <c r="BV86" i="12"/>
  <c r="BU86" i="12"/>
  <c r="BT86" i="12"/>
  <c r="BS86" i="12"/>
  <c r="BR86" i="12"/>
  <c r="BQ86" i="12"/>
  <c r="BP86" i="12"/>
  <c r="BO86" i="12"/>
  <c r="BN86" i="12"/>
  <c r="BM86" i="12"/>
  <c r="BL86" i="12"/>
  <c r="BK86" i="12"/>
  <c r="BJ86" i="12"/>
  <c r="BI86" i="12"/>
  <c r="BH86" i="12"/>
  <c r="BG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Z60" i="19"/>
  <c r="AA60" i="19"/>
  <c r="AB60" i="19"/>
  <c r="AC60" i="19"/>
  <c r="AD60" i="19"/>
  <c r="AE60" i="19"/>
  <c r="AF60" i="19"/>
  <c r="AG60" i="19"/>
  <c r="AH60" i="19"/>
  <c r="AI60" i="19"/>
  <c r="AJ60" i="19"/>
  <c r="AK60" i="19"/>
  <c r="AL60" i="19"/>
  <c r="AM60" i="19"/>
  <c r="AN60" i="19"/>
  <c r="AO60" i="19"/>
  <c r="AP60" i="19"/>
  <c r="AQ60" i="19"/>
  <c r="AR60" i="19"/>
  <c r="AS60" i="19"/>
  <c r="AT60" i="19"/>
  <c r="AU60" i="19"/>
  <c r="AV60" i="19"/>
  <c r="AW60" i="19"/>
  <c r="AX60" i="19"/>
  <c r="AY60" i="19"/>
  <c r="AZ60" i="19"/>
  <c r="BA60" i="19"/>
  <c r="BB60" i="19"/>
  <c r="BC60" i="19"/>
  <c r="BD60" i="19"/>
  <c r="BE60" i="19"/>
  <c r="BF60" i="19"/>
  <c r="BG60" i="19"/>
  <c r="BH60" i="19"/>
  <c r="BI60" i="19"/>
  <c r="BJ60" i="19"/>
  <c r="BK60" i="19"/>
  <c r="BL60" i="19"/>
  <c r="BM60" i="19"/>
  <c r="BN60" i="19"/>
  <c r="BO60" i="19"/>
  <c r="BP60" i="19"/>
  <c r="BQ60" i="19"/>
  <c r="BR60" i="19"/>
  <c r="BS60" i="19"/>
  <c r="BT60" i="19"/>
  <c r="BU60" i="19"/>
  <c r="BV60" i="19"/>
  <c r="BW60" i="19"/>
  <c r="BX60" i="19"/>
  <c r="BY60" i="19"/>
  <c r="BZ60" i="19"/>
  <c r="CA60" i="19"/>
  <c r="CB60" i="19"/>
  <c r="CC60" i="19"/>
  <c r="CD60" i="19"/>
  <c r="CE60" i="19"/>
  <c r="CF60" i="19"/>
  <c r="CG60" i="19"/>
  <c r="CH60" i="19"/>
  <c r="CI60" i="19"/>
  <c r="CJ60" i="19"/>
  <c r="CK60" i="19"/>
  <c r="CL60" i="19"/>
  <c r="CM60" i="19"/>
  <c r="CN60" i="19"/>
  <c r="CO60" i="19"/>
  <c r="CP60" i="19"/>
  <c r="CQ60" i="19"/>
  <c r="CR60" i="19"/>
  <c r="CS60" i="19"/>
  <c r="CT60" i="19"/>
  <c r="CU60" i="19"/>
  <c r="CV60" i="19"/>
  <c r="CW60" i="19"/>
  <c r="CX60" i="19"/>
  <c r="CY60" i="19"/>
  <c r="CZ60" i="19"/>
  <c r="Z61" i="19"/>
  <c r="AA61" i="19"/>
  <c r="AB61" i="19"/>
  <c r="AC61" i="19"/>
  <c r="AD61" i="19"/>
  <c r="AE61" i="19"/>
  <c r="AF61" i="19"/>
  <c r="AG61" i="19"/>
  <c r="AH61" i="19"/>
  <c r="AI61" i="19"/>
  <c r="AJ61" i="19"/>
  <c r="AK61" i="19"/>
  <c r="AL61" i="19"/>
  <c r="AM61" i="19"/>
  <c r="AN61" i="19"/>
  <c r="AO61" i="19"/>
  <c r="AP61" i="19"/>
  <c r="AQ61" i="19"/>
  <c r="AR61" i="19"/>
  <c r="AS61" i="19"/>
  <c r="AT61" i="19"/>
  <c r="AU61" i="19"/>
  <c r="AV61" i="19"/>
  <c r="AW61" i="19"/>
  <c r="AX61" i="19"/>
  <c r="AY61" i="19"/>
  <c r="AZ61" i="19"/>
  <c r="BA61" i="19"/>
  <c r="BB61" i="19"/>
  <c r="BC61" i="19"/>
  <c r="BD61" i="19"/>
  <c r="BE61" i="19"/>
  <c r="BF61" i="19"/>
  <c r="BG61" i="19"/>
  <c r="BH61" i="19"/>
  <c r="BI61" i="19"/>
  <c r="BJ61" i="19"/>
  <c r="BK61" i="19"/>
  <c r="BL61" i="19"/>
  <c r="BM61" i="19"/>
  <c r="BN61" i="19"/>
  <c r="BO61" i="19"/>
  <c r="BP61" i="19"/>
  <c r="BQ61" i="19"/>
  <c r="BR61" i="19"/>
  <c r="BS61" i="19"/>
  <c r="BT61" i="19"/>
  <c r="BU61" i="19"/>
  <c r="BV61" i="19"/>
  <c r="BW61" i="19"/>
  <c r="BX61" i="19"/>
  <c r="BY61" i="19"/>
  <c r="BZ61" i="19"/>
  <c r="CA61" i="19"/>
  <c r="CB61" i="19"/>
  <c r="CC61" i="19"/>
  <c r="CD61" i="19"/>
  <c r="CE61" i="19"/>
  <c r="CF61" i="19"/>
  <c r="CG61" i="19"/>
  <c r="CH61" i="19"/>
  <c r="CI61" i="19"/>
  <c r="CJ61" i="19"/>
  <c r="CK61" i="19"/>
  <c r="CL61" i="19"/>
  <c r="CM61" i="19"/>
  <c r="CN61" i="19"/>
  <c r="CO61" i="19"/>
  <c r="CP61" i="19"/>
  <c r="CQ61" i="19"/>
  <c r="CR61" i="19"/>
  <c r="CS61" i="19"/>
  <c r="CT61" i="19"/>
  <c r="CU61" i="19"/>
  <c r="CV61" i="19"/>
  <c r="CW61" i="19"/>
  <c r="CX61" i="19"/>
  <c r="CY61" i="19"/>
  <c r="CZ61" i="19"/>
  <c r="Y61" i="19"/>
  <c r="Y60" i="19"/>
  <c r="H60" i="19"/>
  <c r="I60" i="19"/>
  <c r="J60" i="19"/>
  <c r="K60" i="19"/>
  <c r="L60" i="19"/>
  <c r="M60" i="19"/>
  <c r="N60" i="19"/>
  <c r="O60" i="19"/>
  <c r="P60" i="19"/>
  <c r="Q60" i="19"/>
  <c r="R60" i="19"/>
  <c r="S60" i="19"/>
  <c r="T60" i="19"/>
  <c r="U60" i="19"/>
  <c r="V60" i="19"/>
  <c r="W60" i="19"/>
  <c r="H61" i="19"/>
  <c r="I61" i="19"/>
  <c r="J61" i="19"/>
  <c r="K61" i="19"/>
  <c r="L61" i="19"/>
  <c r="M61" i="19"/>
  <c r="N61" i="19"/>
  <c r="O61" i="19"/>
  <c r="P61" i="19"/>
  <c r="Q61" i="19"/>
  <c r="R61" i="19"/>
  <c r="S61" i="19"/>
  <c r="T61" i="19"/>
  <c r="U61" i="19"/>
  <c r="V61" i="19"/>
  <c r="W61" i="19"/>
  <c r="G61" i="19"/>
  <c r="G60" i="19"/>
</calcChain>
</file>

<file path=xl/sharedStrings.xml><?xml version="1.0" encoding="utf-8"?>
<sst xmlns="http://schemas.openxmlformats.org/spreadsheetml/2006/main" count="1877" uniqueCount="543">
  <si>
    <t>SYDLHD</t>
  </si>
  <si>
    <t>B</t>
  </si>
  <si>
    <t>Canterbury Hospital</t>
  </si>
  <si>
    <t>How clean was the treatment area in the ED?</t>
  </si>
  <si>
    <t>Very clean</t>
  </si>
  <si>
    <t>How clean was the waiting area in the ED?</t>
  </si>
  <si>
    <t>Did you see ED health professionals wash their hands, or use hand gel to clean their hands, before touching you?</t>
  </si>
  <si>
    <t>Yes, always</t>
  </si>
  <si>
    <t>No</t>
  </si>
  <si>
    <t>Were you given enough privacy during your visit to the ED?</t>
  </si>
  <si>
    <t>Did you have confidence and trust in the ED doctors treating you?</t>
  </si>
  <si>
    <t>Yes, definitely</t>
  </si>
  <si>
    <t/>
  </si>
  <si>
    <t>Did you have confidence and trust in the ED health professionals treating you?</t>
  </si>
  <si>
    <t>Were the ED doctors polite and courteous?</t>
  </si>
  <si>
    <t>Were the ED health professionals polite and courteous?</t>
  </si>
  <si>
    <t>Were the ED health professionals kind and caring towards you?</t>
  </si>
  <si>
    <t>Overall, how would you rate the ED doctors who treated you?</t>
  </si>
  <si>
    <t>Very good</t>
  </si>
  <si>
    <t>Overall, how would you rate the ED health professionals who treated you?</t>
  </si>
  <si>
    <t>D</t>
  </si>
  <si>
    <t>In your opinion, did the ED nurses who treated you know enough about your care and treatment?</t>
  </si>
  <si>
    <t>Did you have confidence and trust in the ED nurses treating you?</t>
  </si>
  <si>
    <t>Were the ED nurses polite and courteous?</t>
  </si>
  <si>
    <t>Overall, how would you rate the ED nurses who treated you?</t>
  </si>
  <si>
    <t>Did the ED health professionals explain things in a way you could understand?</t>
  </si>
  <si>
    <t>During your visit to the ED, how much information about your condition or treatment was given to you?</t>
  </si>
  <si>
    <t>How much information about your condition or treatment was given to you by ED health professionals?</t>
  </si>
  <si>
    <t>Right amount</t>
  </si>
  <si>
    <t>Yes</t>
  </si>
  <si>
    <t>Did an ED health professional discuss your worries or fears with you?</t>
  </si>
  <si>
    <t>Yes, completely</t>
  </si>
  <si>
    <t>Were you involved, as much as you wanted to be, in decisions about your care and treatment?</t>
  </si>
  <si>
    <t>If your family members or someone else close to you wanted to talk to the ED staff, did they get the opportunity to do so?</t>
  </si>
  <si>
    <t>How much information about your condition or treatment was given to your family, carer or someone else close to you?</t>
  </si>
  <si>
    <t>How would you rate how the ED health professionals worked together?</t>
  </si>
  <si>
    <t>Were you able to get assistance or advice from ED staff for your personal needs (e.g. for eating, drinking, going to the toilet, contacting family)?</t>
  </si>
  <si>
    <t>Did you feel you were treated with respect and dignity while you were in the ED?</t>
  </si>
  <si>
    <t>Did the ED health professionals introduce themselves to you?</t>
  </si>
  <si>
    <t>Yes, all of them introduced themselves</t>
  </si>
  <si>
    <t>Were your cultural or religious beliefs respected by the ED staff?</t>
  </si>
  <si>
    <t>While in the ED, did you receive or see any information about how to comment or complain about your care?</t>
  </si>
  <si>
    <t>Had complication</t>
  </si>
  <si>
    <t>Was the impact of this complication or problem …?</t>
  </si>
  <si>
    <t>Very serious</t>
  </si>
  <si>
    <t>In your opinion, were members of the hospital staff open with you about this complication or problem?</t>
  </si>
  <si>
    <t>Do you think the ED health professionals did everything they could to help manage your pain?</t>
  </si>
  <si>
    <t>Did an ED health professional discuss the purpose of these tests, X-rays or scans with you?</t>
  </si>
  <si>
    <t>Did an ED health professional explain the test, X-ray or scan results in a way that you could understand?</t>
  </si>
  <si>
    <t>Did you feel involved in decisions about your discharge from hospital?</t>
  </si>
  <si>
    <t>Thinking about when you left the ED, were you given enough information about how to manage your care at home?</t>
  </si>
  <si>
    <t>Did ED staff take your family and home situation into account when planning your discharge?</t>
  </si>
  <si>
    <t>Thinking about when you left the ED, were adequate arrangements made by the hospital for any services you needed?</t>
  </si>
  <si>
    <t>Did ED staff tell you who to contact if you were worried about your condition or treatment after you left hospital?</t>
  </si>
  <si>
    <t>Did you feel involved in the decision to use this medication in your ongoing treatment?</t>
  </si>
  <si>
    <t>Did the ED provide you with a document summarising the care you received?</t>
  </si>
  <si>
    <t>Was your departure from the ED delayed - that is, before leaving the ED to go to a ward, another hospital, home, or elsewhere?</t>
  </si>
  <si>
    <t>Did a member of staff explain the reason for the delay? [in discharge]</t>
  </si>
  <si>
    <t>Overall, how would you rate the care you received while in the ED?</t>
  </si>
  <si>
    <t>If asked about your experience in the ED by friends and family how would you respond?</t>
  </si>
  <si>
    <t>Would speak highly</t>
  </si>
  <si>
    <t>Female</t>
  </si>
  <si>
    <t>Was an ED interpreter provided when you needed one?</t>
  </si>
  <si>
    <t>Did the ED provide an interpreter when you needed one?</t>
  </si>
  <si>
    <t>Was the signposting directing you to the ED of the hospital easy to follow?</t>
  </si>
  <si>
    <t>Was there a problem in finding a parking place near to the ED?</t>
  </si>
  <si>
    <t>No problem</t>
  </si>
  <si>
    <t>Overall, did the ambulance crew treat you with respect and dignity?</t>
  </si>
  <si>
    <t>How would you rate how the ambulance crew and ED staff worked together?</t>
  </si>
  <si>
    <t>Overall, how would you rate the care you received from the ambulance service?</t>
  </si>
  <si>
    <t>Were the reception staff you met on your arrival to the ED polite and courteous?</t>
  </si>
  <si>
    <t>Were the ED staff you met on your arrival polite and courteous?</t>
  </si>
  <si>
    <t>Did reception staff give you enough information about what to expect during your visit?</t>
  </si>
  <si>
    <t>Did the ED staff you met on arrival give you enough information about what to expect during your visit?</t>
  </si>
  <si>
    <t>Did reception staff tell you how long you would have to wait for treatment?</t>
  </si>
  <si>
    <t>Did the ED staff you met on arrival tell you how long you would have to wait for treatment?</t>
  </si>
  <si>
    <t>From the time you first arrived at the ED, how long did you wait before being triaged by a nurse - that is, before an initial assessment of your condition was made?</t>
  </si>
  <si>
    <t>Triaged within 15 min</t>
  </si>
  <si>
    <t>While you were waiting to be treated, did ED staff check on your condition?</t>
  </si>
  <si>
    <t>Yes, someone checked</t>
  </si>
  <si>
    <t>Did you stay until you received treatment?</t>
  </si>
  <si>
    <t>Received treatment</t>
  </si>
  <si>
    <t>Did the ED doctors know your medical history, which had already been given to the triage nurse or ambulance crew?</t>
  </si>
  <si>
    <t>Did the ED nurses know your medical history, which had already been given to the triage nurse or ambulance crew?</t>
  </si>
  <si>
    <t>Did you ever receive contradictory information about your condition or treatment from ED health professionals?</t>
  </si>
  <si>
    <t>Did the ED staff provide care and understanding appropriate to the needs of your child?</t>
  </si>
  <si>
    <t>Did the ED staff provide care and understanding appropriate to the needs of your child (0-15 years)?</t>
  </si>
  <si>
    <t>Transferred elsewhere</t>
  </si>
  <si>
    <t>Did an ED health professional tell you when you could resume your usual activities, such as when you could go back to work or drive a car?</t>
  </si>
  <si>
    <t>Did an ED health professional explain the purpose of this medication in a way you could understand?</t>
  </si>
  <si>
    <t>Did an ED health professional tell you about medication side effects to watch for?</t>
  </si>
  <si>
    <t>Thinking about your illness or treatment, did an ED health professional tell you about what signs or symptoms to watch out for after you went home?</t>
  </si>
  <si>
    <t>How safe did you feel during your visit to the ED?</t>
  </si>
  <si>
    <t>Very safe</t>
  </si>
  <si>
    <t>While you were in the ED, did you feel threatened by other patients or visitors?</t>
  </si>
  <si>
    <t>Did the care and treatment received in the ED help you?</t>
  </si>
  <si>
    <t>Was the area in which your child was treated suitable for someone of their age group?</t>
  </si>
  <si>
    <t>Was the area in which your child was treated suitable for someone of their age group (0-15 years)?</t>
  </si>
  <si>
    <t>Were there things for your child to do (such as books, games and toys)?</t>
  </si>
  <si>
    <t>Yes, there was a lot</t>
  </si>
  <si>
    <t>While you were waiting to be treated, did your symptoms or condition get worse?</t>
  </si>
  <si>
    <t>Ambulance</t>
  </si>
  <si>
    <t>Did you have enough time to discuss your health or medical problem with the ED doctors?</t>
  </si>
  <si>
    <t>Was the waiting time given to you by reception staff about right?</t>
  </si>
  <si>
    <t>Was the waiting time given to you by the ED staff you met on arrival about right?</t>
  </si>
  <si>
    <t>Didn't experience these issues</t>
  </si>
  <si>
    <t>Not treated unfairly</t>
  </si>
  <si>
    <t>While you were in the ED, did you see or hear any aggressive or threatening behaviour towards ED staff?</t>
  </si>
  <si>
    <t>Age</t>
  </si>
  <si>
    <t>0-17</t>
  </si>
  <si>
    <t>18-34</t>
  </si>
  <si>
    <t>35-54</t>
  </si>
  <si>
    <t>55-74</t>
  </si>
  <si>
    <t>75+</t>
  </si>
  <si>
    <t>Major cities</t>
  </si>
  <si>
    <t>Inner regional</t>
  </si>
  <si>
    <t>Not born in Australia</t>
  </si>
  <si>
    <t>Online</t>
  </si>
  <si>
    <t>Within 15 min</t>
  </si>
  <si>
    <t>Within 10 min</t>
  </si>
  <si>
    <t>Within 30 min</t>
  </si>
  <si>
    <t>Less than 1 hr</t>
  </si>
  <si>
    <t>Less than 2 hrs</t>
  </si>
  <si>
    <t>SCHN</t>
  </si>
  <si>
    <t>A2</t>
  </si>
  <si>
    <t>The Children's Hospital at Westmead</t>
  </si>
  <si>
    <t>A1</t>
  </si>
  <si>
    <t>Royal Prince Alfred Hospital</t>
  </si>
  <si>
    <t>SVHN</t>
  </si>
  <si>
    <t>SESLHD</t>
  </si>
  <si>
    <t>A3</t>
  </si>
  <si>
    <t>Sydney Hospital and Sydney Eye Hospital</t>
  </si>
  <si>
    <t>Concord Repatriation General Hospital</t>
  </si>
  <si>
    <t>CCLHD</t>
  </si>
  <si>
    <t>Gosford Hospital</t>
  </si>
  <si>
    <t>Wyong Hospital</t>
  </si>
  <si>
    <t>NSLHD</t>
  </si>
  <si>
    <t>Hornsby Ku-ring-gai Hospital</t>
  </si>
  <si>
    <t>Manly Hospital</t>
  </si>
  <si>
    <t>Mona Vale Hospital</t>
  </si>
  <si>
    <t>Royal North Shore Hospital</t>
  </si>
  <si>
    <t>C1</t>
  </si>
  <si>
    <t>Ryde Hospital</t>
  </si>
  <si>
    <t>Prince of Wales Hospital</t>
  </si>
  <si>
    <t>St George Hospital</t>
  </si>
  <si>
    <t>Sutherland Hospital</t>
  </si>
  <si>
    <t>WSLHD</t>
  </si>
  <si>
    <t>Auburn Hospital</t>
  </si>
  <si>
    <t>Blacktown Hospital</t>
  </si>
  <si>
    <t>NBMLHD</t>
  </si>
  <si>
    <t>C2</t>
  </si>
  <si>
    <t>Blue Mountains District Anzac Memorial Hospital</t>
  </si>
  <si>
    <t>SWSLHD</t>
  </si>
  <si>
    <t>Camden Hospital</t>
  </si>
  <si>
    <t>Fairfield Hospital</t>
  </si>
  <si>
    <t>Liverpool Hospital</t>
  </si>
  <si>
    <t>Nepean Hospital</t>
  </si>
  <si>
    <t>Campbelltown Hospital</t>
  </si>
  <si>
    <t>Mount Druitt Hospital</t>
  </si>
  <si>
    <t>Westmead Hospital</t>
  </si>
  <si>
    <t>NNSWLHD</t>
  </si>
  <si>
    <t>Ballina District Hospital</t>
  </si>
  <si>
    <t>MNCLHD</t>
  </si>
  <si>
    <t>Bellinger River District Hospital</t>
  </si>
  <si>
    <t>Casino &amp; District Memorial Hospital</t>
  </si>
  <si>
    <t>Coffs Harbour Health Campus</t>
  </si>
  <si>
    <t>Grafton Base Hospital</t>
  </si>
  <si>
    <t>Kempsey District Hospital</t>
  </si>
  <si>
    <t>Lismore Base Hospital</t>
  </si>
  <si>
    <t>Macksville District Hospital</t>
  </si>
  <si>
    <t>Maclean District Hospital</t>
  </si>
  <si>
    <t>Murwillumbah District Hospital</t>
  </si>
  <si>
    <t>The Tweed Hospital</t>
  </si>
  <si>
    <t>Port Macquarie Base Hospital</t>
  </si>
  <si>
    <t>Byron Central Hospital</t>
  </si>
  <si>
    <t>HNELHD</t>
  </si>
  <si>
    <t>Armidale Hospital</t>
  </si>
  <si>
    <t>Gunnedah Hospital</t>
  </si>
  <si>
    <t>Inverell Hospital</t>
  </si>
  <si>
    <t>Moree Hospital</t>
  </si>
  <si>
    <t>Narrabri Hospital</t>
  </si>
  <si>
    <t>Tamworth Hospital</t>
  </si>
  <si>
    <t>Manning Hospital</t>
  </si>
  <si>
    <t>WNSWLHD</t>
  </si>
  <si>
    <t>Dubbo Base Hospital</t>
  </si>
  <si>
    <t>Mudgee Health Service</t>
  </si>
  <si>
    <t>Bathurst Health Service</t>
  </si>
  <si>
    <t>Cowra Health Service</t>
  </si>
  <si>
    <t>Lithgow Hospital</t>
  </si>
  <si>
    <t>Orange Health Service</t>
  </si>
  <si>
    <t>MLHD</t>
  </si>
  <si>
    <t>Deniliquin Hospital and Health Services</t>
  </si>
  <si>
    <t>SNSWLHD</t>
  </si>
  <si>
    <t>Batemans Bay District Hospital</t>
  </si>
  <si>
    <t>South East Regional Hospital</t>
  </si>
  <si>
    <t>Cooma Hospital and Health Service</t>
  </si>
  <si>
    <t>Goulburn Base Hospital and Health Service</t>
  </si>
  <si>
    <t>Moruya District Hospital</t>
  </si>
  <si>
    <t>Queanbeyan Hospital and Health Service</t>
  </si>
  <si>
    <t>Young Health Service</t>
  </si>
  <si>
    <t>Bowral and District Hospital</t>
  </si>
  <si>
    <t>ISLHD</t>
  </si>
  <si>
    <t>Milton Ulladulla Hospital</t>
  </si>
  <si>
    <t>Shoalhaven District Memorial Hospital</t>
  </si>
  <si>
    <t>Wollongong Hospital</t>
  </si>
  <si>
    <t>Shellharbour Hospital</t>
  </si>
  <si>
    <t>Cessnock Hospital</t>
  </si>
  <si>
    <t>Kurri Kurri Hospital</t>
  </si>
  <si>
    <t>Maitland Hospital</t>
  </si>
  <si>
    <t>Muswellbrook Hospital</t>
  </si>
  <si>
    <t>Calvary Mater Newcastle</t>
  </si>
  <si>
    <t>Belmont Hospital</t>
  </si>
  <si>
    <t>Singleton Hospital</t>
  </si>
  <si>
    <t>John Hunter Hospital</t>
  </si>
  <si>
    <t>Griffith Base Hospital</t>
  </si>
  <si>
    <t>Tumut Health Service</t>
  </si>
  <si>
    <t>Wagga Wagga Rural Referral Hospital</t>
  </si>
  <si>
    <t>FWLHD</t>
  </si>
  <si>
    <t>Broken Hill Health Service</t>
  </si>
  <si>
    <t>LHD</t>
  </si>
  <si>
    <t>Central Coast</t>
  </si>
  <si>
    <t>Far West</t>
  </si>
  <si>
    <t>Hunter New England</t>
  </si>
  <si>
    <t>Illawarra Shoalhaven</t>
  </si>
  <si>
    <t>Murrumbidgee</t>
  </si>
  <si>
    <t>Mid North Coast</t>
  </si>
  <si>
    <t>Nepean Blue Mountains</t>
  </si>
  <si>
    <t>Northern NSW</t>
  </si>
  <si>
    <t>Northern Sydney</t>
  </si>
  <si>
    <t>Southern NSW</t>
  </si>
  <si>
    <t>Sydney</t>
  </si>
  <si>
    <t>Western NSW</t>
  </si>
  <si>
    <t>Western Sydney</t>
  </si>
  <si>
    <t>NSW</t>
  </si>
  <si>
    <t>Name</t>
  </si>
  <si>
    <t xml:space="preserve"> </t>
  </si>
  <si>
    <t>Level</t>
  </si>
  <si>
    <t>Cooma</t>
  </si>
  <si>
    <t>Wollongong</t>
  </si>
  <si>
    <t>Concord</t>
  </si>
  <si>
    <t>Grafton</t>
  </si>
  <si>
    <t>Kurri Kurri</t>
  </si>
  <si>
    <t>Batemans Bay</t>
  </si>
  <si>
    <t>Casino</t>
  </si>
  <si>
    <t>Bathurst</t>
  </si>
  <si>
    <t>Young</t>
  </si>
  <si>
    <t>St George</t>
  </si>
  <si>
    <t>Bankstown–Lidcombe</t>
  </si>
  <si>
    <t>Ryde</t>
  </si>
  <si>
    <t>Lithgow</t>
  </si>
  <si>
    <t>Hornsby</t>
  </si>
  <si>
    <t>Ballina</t>
  </si>
  <si>
    <t>Shellharbour</t>
  </si>
  <si>
    <t>Tamworth</t>
  </si>
  <si>
    <t>Blacktown</t>
  </si>
  <si>
    <t>Belmont</t>
  </si>
  <si>
    <t>Lismore</t>
  </si>
  <si>
    <t>Milton</t>
  </si>
  <si>
    <t>Bellinger River</t>
  </si>
  <si>
    <t>Maitland</t>
  </si>
  <si>
    <t>Port Macquarie</t>
  </si>
  <si>
    <t>Orange</t>
  </si>
  <si>
    <t>South East Regional</t>
  </si>
  <si>
    <t>Fairfield</t>
  </si>
  <si>
    <t>Murwillumbah</t>
  </si>
  <si>
    <t>Deniliquin</t>
  </si>
  <si>
    <t>Sutherland</t>
  </si>
  <si>
    <t>Queanbeyan</t>
  </si>
  <si>
    <t>Manly</t>
  </si>
  <si>
    <t>Royal Prince Alfred</t>
  </si>
  <si>
    <t>John Hunter</t>
  </si>
  <si>
    <t>Wyong</t>
  </si>
  <si>
    <t>Hawkesbury</t>
  </si>
  <si>
    <t>Griffith</t>
  </si>
  <si>
    <t>St Vincent's</t>
  </si>
  <si>
    <t>Sydney Children's</t>
  </si>
  <si>
    <t>Coffs Harbour</t>
  </si>
  <si>
    <t>Campbelltown</t>
  </si>
  <si>
    <t>Mudgee</t>
  </si>
  <si>
    <t>Calvary Mater</t>
  </si>
  <si>
    <t>Wagga Wagga</t>
  </si>
  <si>
    <t>Liverpool</t>
  </si>
  <si>
    <t>Macksville</t>
  </si>
  <si>
    <t>Goulburn</t>
  </si>
  <si>
    <t>Sydney/Sydney Eye</t>
  </si>
  <si>
    <t>Cessnock</t>
  </si>
  <si>
    <t>Mona Vale</t>
  </si>
  <si>
    <t>Cowra</t>
  </si>
  <si>
    <t>Dubbo</t>
  </si>
  <si>
    <t>Byron</t>
  </si>
  <si>
    <t>Nepean</t>
  </si>
  <si>
    <t>Armidale</t>
  </si>
  <si>
    <t>Blue Mountains</t>
  </si>
  <si>
    <t>Royal North Shore</t>
  </si>
  <si>
    <t>Gosford</t>
  </si>
  <si>
    <t>Shoalhaven</t>
  </si>
  <si>
    <t>Moruya</t>
  </si>
  <si>
    <t>Tumut</t>
  </si>
  <si>
    <t>Bowral</t>
  </si>
  <si>
    <t>Kempsey</t>
  </si>
  <si>
    <t>Manning</t>
  </si>
  <si>
    <t>Westmead</t>
  </si>
  <si>
    <t>Maclean</t>
  </si>
  <si>
    <t>Prince of Wales</t>
  </si>
  <si>
    <t>Inverell</t>
  </si>
  <si>
    <t>Canterbury</t>
  </si>
  <si>
    <t>Section</t>
  </si>
  <si>
    <t>On arrival</t>
  </si>
  <si>
    <t>Initial assessment</t>
  </si>
  <si>
    <t xml:space="preserve"> Your treatment &amp; care</t>
  </si>
  <si>
    <t>Children</t>
  </si>
  <si>
    <t>Tests</t>
  </si>
  <si>
    <t>Leaving the ED</t>
  </si>
  <si>
    <t>Overall</t>
  </si>
  <si>
    <t>About you</t>
  </si>
  <si>
    <t>Introduction</t>
  </si>
  <si>
    <t>Doctors</t>
  </si>
  <si>
    <t>Nurses</t>
  </si>
  <si>
    <t>Question</t>
  </si>
  <si>
    <t>Top category response</t>
  </si>
  <si>
    <t>Column1</t>
  </si>
  <si>
    <t>Column2</t>
  </si>
  <si>
    <t>Column3</t>
  </si>
  <si>
    <t>Count</t>
  </si>
  <si>
    <t>Local Health District</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</si>
  <si>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</si>
  <si>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</si>
  <si>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</si>
  <si>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</si>
  <si>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</si>
  <si>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</si>
  <si>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</si>
  <si>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</si>
  <si>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</si>
  <si>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</si>
  <si>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</si>
  <si>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</si>
  <si>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</si>
  <si>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</si>
  <si>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</si>
  <si>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</si>
  <si>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</si>
  <si>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</si>
  <si>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</si>
  <si>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</si>
  <si>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</si>
  <si>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</si>
  <si>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</si>
  <si>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</si>
  <si>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</si>
  <si>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</si>
  <si>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</si>
  <si>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</si>
  <si>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</si>
  <si>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</si>
  <si>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</si>
  <si>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</si>
  <si>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</si>
  <si>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</si>
  <si>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</si>
  <si>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</si>
  <si>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</si>
  <si>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</si>
  <si>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</si>
  <si>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</si>
  <si>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</si>
  <si>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</si>
  <si>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</si>
  <si>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</si>
  <si>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</si>
  <si>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</si>
  <si>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</si>
  <si>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</si>
  <si>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</si>
  <si>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</si>
  <si>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</si>
  <si>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</si>
  <si>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</si>
  <si>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</si>
  <si>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</si>
  <si>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</si>
  <si>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</si>
  <si>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</si>
  <si>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</si>
  <si>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</si>
  <si>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</si>
  <si>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</si>
  <si>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</si>
  <si>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</si>
  <si>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</si>
  <si>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</si>
  <si>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</si>
  <si>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</si>
  <si>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</si>
  <si>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</si>
  <si>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</si>
  <si>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</si>
  <si>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</si>
  <si>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</si>
  <si>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</si>
  <si>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</si>
  <si>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</si>
  <si>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</si>
  <si>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</si>
  <si>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</si>
  <si>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</si>
  <si>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</si>
  <si>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</si>
  <si>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</si>
  <si>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</si>
  <si>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</si>
  <si>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</si>
  <si>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</si>
  <si>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</si>
  <si>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</si>
  <si>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</si>
  <si>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</si>
  <si>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</si>
  <si>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</si>
  <si>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</si>
  <si>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</si>
  <si>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</si>
  <si>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</si>
  <si>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</si>
  <si>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</si>
  <si>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</si>
  <si>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</si>
  <si>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Column1612</t>
  </si>
  <si>
    <t>2017–18</t>
  </si>
  <si>
    <t>2016–17</t>
  </si>
  <si>
    <t>LHD code</t>
  </si>
  <si>
    <t xml:space="preserve">Peer group </t>
  </si>
  <si>
    <t>Eligible population</t>
  </si>
  <si>
    <t>Mailings</t>
  </si>
  <si>
    <t>Responses</t>
  </si>
  <si>
    <t>Response rate (adjusted)</t>
  </si>
  <si>
    <t xml:space="preserve">Eligible population     </t>
  </si>
  <si>
    <t xml:space="preserve">Mailings   </t>
  </si>
  <si>
    <t xml:space="preserve">Responses   </t>
  </si>
  <si>
    <t xml:space="preserve">Response rate (adjusted)  </t>
  </si>
  <si>
    <t>Sydney Children's Hospital's Network</t>
  </si>
  <si>
    <t>South Eastern Sydney</t>
  </si>
  <si>
    <t>St Vincent's Health Network</t>
  </si>
  <si>
    <t>South Western Sydney</t>
  </si>
  <si>
    <t>Facility</t>
  </si>
  <si>
    <t>Bankstown-Lidcombe Hospital</t>
  </si>
  <si>
    <t>St Vincent's Hospital Sydney</t>
  </si>
  <si>
    <t>Sydney Children's Hospital, Randwick</t>
  </si>
  <si>
    <t>Hawkesbury District Health Services</t>
  </si>
  <si>
    <t>Lachlan Health Service - Forbes</t>
  </si>
  <si>
    <t>Lachlan Health Service - Parkes</t>
  </si>
  <si>
    <t>Sex</t>
  </si>
  <si>
    <t>Language and country of birth</t>
  </si>
  <si>
    <t>Peer group</t>
  </si>
  <si>
    <t xml:space="preserve">Outer regional, remote </t>
  </si>
  <si>
    <t>Sydney Children's Hospitals Network</t>
  </si>
  <si>
    <t xml:space="preserve">Experienced issues with seating, noise, temperature or odour in the waiting area </t>
  </si>
  <si>
    <t xml:space="preserve">Treated unfairly in the ED </t>
  </si>
  <si>
    <t xml:space="preserve">Experienced complication or problem during or shortly after ED visit </t>
  </si>
  <si>
    <t xml:space="preserve">Not including the reason came to ED, experienced an infection during visit or soon afterwards </t>
  </si>
  <si>
    <t xml:space="preserve">Not including the reason came to ED, experienced uncontrolled bleeding during visit or soon afterwards </t>
  </si>
  <si>
    <t xml:space="preserve">Not including the reason came to ED, experienced a negative reaction to medication during visit or soon afterwards </t>
  </si>
  <si>
    <t xml:space="preserve">Not including the reason came to ED, experienced complications as a result of tests or procedures during visit or soon afterwards </t>
  </si>
  <si>
    <t xml:space="preserve">Not including the reason came to ED, experienced a blood clot during visit or soon afterwards </t>
  </si>
  <si>
    <t xml:space="preserve">Not including the reason came to ED, experienced a fall during visit or soon afterwards </t>
  </si>
  <si>
    <t xml:space="preserve">Not including the reason came to ED, experienced another complication during visit or soon afterwards </t>
  </si>
  <si>
    <t xml:space="preserve">Experienced issues with seating, safety, noise, temperature or odour in the waiting area </t>
  </si>
  <si>
    <t>Were you able to get assistance or advice from ED staff for your personal needs?</t>
  </si>
  <si>
    <t>How long did you wait before being triaged by a nurse - that is, before an initial assessment of your condition was made?</t>
  </si>
  <si>
    <t>Did an ED health professional tell you when you could resume your usual activities?</t>
  </si>
  <si>
    <t>Did the ED staff provide you with a document that summarised the care you received?</t>
  </si>
  <si>
    <t>After triage, how long did you wait before being treated by an ED doctor or nurse? [Triage category 2 patients]</t>
  </si>
  <si>
    <t>After triage, how long did you wait before being treated by an ED doctor or nurse? [Triage category 3 patients]</t>
  </si>
  <si>
    <t>After triage, how long did you wait before being treated by an ED doctor or nurse? [Triage category 4 patients]</t>
  </si>
  <si>
    <t>After triage, how long did you wait before being treated by an ED doctor or nurse? [Triage category 5 patients]</t>
  </si>
  <si>
    <t xml:space="preserve">After triage, how long did you wait before being treated by an ED doctor or nurse? [Triage category 2 patients]  </t>
  </si>
  <si>
    <t>ED</t>
  </si>
  <si>
    <t>Aboriginal
(self-identified)</t>
  </si>
  <si>
    <t>What happened at
the end of ED visit…</t>
  </si>
  <si>
    <t>Survey  (online
or paper)</t>
  </si>
  <si>
    <t>Minimum ED result</t>
  </si>
  <si>
    <t>Maximum ED result</t>
  </si>
  <si>
    <t>Q16</t>
  </si>
  <si>
    <t>Q17</t>
  </si>
  <si>
    <t>Q.</t>
  </si>
  <si>
    <t>Far West †</t>
  </si>
  <si>
    <t>Western Sydney †</t>
  </si>
  <si>
    <t>Bankstown–Lidcombe †</t>
  </si>
  <si>
    <t>Auburn †</t>
  </si>
  <si>
    <t>Fairfield †</t>
  </si>
  <si>
    <t>Broken Hill †</t>
  </si>
  <si>
    <t>Mount Druitt †</t>
  </si>
  <si>
    <t>Gunnedah †</t>
  </si>
  <si>
    <t>Kurri Kurri †</t>
  </si>
  <si>
    <t>Moree †</t>
  </si>
  <si>
    <t>Muswellbrook †</t>
  </si>
  <si>
    <t>Narrabri †</t>
  </si>
  <si>
    <t>Young †</t>
  </si>
  <si>
    <t>Camden †</t>
  </si>
  <si>
    <t>Bankstown–Lidcombe  †</t>
  </si>
  <si>
    <t>Auburn  †</t>
  </si>
  <si>
    <t>Fairfield  †</t>
  </si>
  <si>
    <t>Broken Hill  †</t>
  </si>
  <si>
    <t>Mount Druitt  †</t>
  </si>
  <si>
    <t>Kurri Kurri  †</t>
  </si>
  <si>
    <t>Singleton †</t>
  </si>
  <si>
    <t>Griffith †</t>
  </si>
  <si>
    <t>Casino †</t>
  </si>
  <si>
    <t xml:space="preserve"> Singleton †</t>
  </si>
  <si>
    <t>Number of respondents</t>
  </si>
  <si>
    <t xml:space="preserve">† Response rate less than 20%. Interpret with caution, as results may not be representative. </t>
  </si>
  <si>
    <t>† Response rate less than 20%. Interpret with caution, as results may not be representative.</t>
  </si>
  <si>
    <t>Sydney Children's Hospital Network</t>
  </si>
  <si>
    <t>Sydney Children's Hospital Network †</t>
  </si>
  <si>
    <r>
      <t xml:space="preserve">Some differences shown do not match the </t>
    </r>
    <r>
      <rPr>
        <i/>
        <sz val="9"/>
        <rFont val="Arial"/>
        <family val="2"/>
        <scheme val="minor"/>
      </rPr>
      <t>Snapshot</t>
    </r>
    <r>
      <rPr>
        <sz val="9"/>
        <rFont val="Arial"/>
        <family val="2"/>
        <scheme val="minor"/>
      </rPr>
      <t xml:space="preserve"> report, as results here are based on unrounded values and all results in the report are rounded.</t>
    </r>
  </si>
  <si>
    <t>The Tweed</t>
  </si>
  <si>
    <t>The Children's at Westmead †</t>
  </si>
  <si>
    <t>The Children's at Westmead</t>
  </si>
  <si>
    <t>Lachlan Health Service - Parkes †</t>
  </si>
  <si>
    <r>
      <rPr>
        <b/>
        <sz val="8"/>
        <color theme="1"/>
        <rFont val="Arial"/>
        <family val="2"/>
        <scheme val="minor"/>
      </rPr>
      <t>Notes:</t>
    </r>
    <r>
      <rPr>
        <sz val="8"/>
        <color theme="1"/>
        <rFont val="Arial"/>
        <family val="2"/>
        <scheme val="minor"/>
      </rPr>
      <t xml:space="preserve"> Response rates are adjusted based on sample design.
</t>
    </r>
  </si>
  <si>
    <t>See the Technical Supplement for more information.</t>
  </si>
  <si>
    <t>Went home, to stay with a friend, or elsewhere</t>
  </si>
  <si>
    <t>Health condition</t>
  </si>
  <si>
    <t xml:space="preserve">  </t>
  </si>
  <si>
    <t xml:space="preserve">Many questions do not reflect results for all respondents, note the number of respondents for NSW for each question.  Number of respondents and notes on the 'base population' who were asked certain questions are provided in Healthcare Observer.  </t>
  </si>
  <si>
    <t>Hawkesbury District Health Services patients were not sampled for January, February and April 2017 in 2016–17 results, and October to December 2017, March and May 2018 for 2017–18 results.</t>
  </si>
  <si>
    <t>† Response rate less than 20% for either 2017-18 or 2016-17. Interpret with caution, as results may not be representative.</t>
  </si>
  <si>
    <t xml:space="preserve">Many questions do not reflect results for all respondents, note the number of respondents for NSW for each question. Number of respondents and notes on the 'base population' who were asked certain questions are provided in Healthcare Observer. </t>
  </si>
  <si>
    <t>Emergency departments (sorted by hospital peer group)</t>
  </si>
  <si>
    <t>‘Aboriginal (self-identified)’ refers to patients who self-identified as Aboriginal, Torres Strait Islander or both.</t>
  </si>
  <si>
    <r>
      <rPr>
        <b/>
        <sz val="8"/>
        <color theme="1"/>
        <rFont val="Arial"/>
        <family val="2"/>
        <scheme val="minor"/>
      </rPr>
      <t xml:space="preserve">Notes: </t>
    </r>
    <r>
      <rPr>
        <sz val="8"/>
        <color theme="1"/>
        <rFont val="Arial"/>
        <family val="2"/>
        <scheme val="minor"/>
      </rPr>
      <t xml:space="preserve">These results reflect unweighted patient characteristics describing the survey cohort, with the exception of the question regarding discharge. Not all results or categories are shown in these tables. For full results, see the interactive data portal, </t>
    </r>
    <r>
      <rPr>
        <b/>
        <sz val="8"/>
        <color theme="1"/>
        <rFont val="Arial"/>
        <family val="2"/>
        <scheme val="minor"/>
      </rPr>
      <t>Healthcare Observer,</t>
    </r>
    <r>
      <rPr>
        <sz val="8"/>
        <color theme="1"/>
        <rFont val="Arial"/>
        <family val="2"/>
        <scheme val="minor"/>
      </rPr>
      <t xml:space="preserve"> on BHI’s website.</t>
    </r>
  </si>
  <si>
    <t>Peer group A – Principal referral hospitals with large volumes and particular specialisations; Peer group B – major hospitals, Peer group C – district hospitals with smaller volumes; Peer group D – community hospitals.</t>
  </si>
  <si>
    <r>
      <rPr>
        <b/>
        <sz val="9"/>
        <color theme="1"/>
        <rFont val="Arial"/>
        <family val="2"/>
        <scheme val="minor"/>
      </rPr>
      <t>Notes:</t>
    </r>
    <r>
      <rPr>
        <sz val="9"/>
        <color theme="1"/>
        <rFont val="Arial"/>
        <family val="2"/>
        <scheme val="minor"/>
      </rPr>
      <t xml:space="preserve"> Each value represents the percentage point difference between the 2017-18 and 2016-17 surveys, where a positive difference indicates an improvement. These descriptive differences may not reflect clinical or statistically significant differences. Further, differences do not account for possible changes to the ED patient composition, so interpret with caution.
Results are calculated based on unrounded data. Therefore results displayed as 5 or -5 may or may not be shaded as they are based on unrounded values.  Only questions with values for both surveys included, where questions were deemed comparable. Questions were excluded if there was a change to the question or method of calculation for the measure. See the survey Development Report for information on changes to the questions, response categories. See the Technical Supplements for information about the percentage of missing responses by question.</t>
    </r>
    <r>
      <rPr>
        <sz val="8"/>
        <color theme="1"/>
        <rFont val="Arial"/>
        <family val="2"/>
        <scheme val="minor"/>
      </rPr>
      <t xml:space="preserve">
</t>
    </r>
  </si>
  <si>
    <t>Descriptive results are provided without comparison to NSW for all questions categorised ‘Complications’. This is because patients who have more complex conditions are more likely to have complications, and comparisons have not been adjusted for the patient complexity.</t>
  </si>
  <si>
    <r>
      <t xml:space="preserve">Notes: </t>
    </r>
    <r>
      <rPr>
        <sz val="9"/>
        <color theme="1"/>
        <rFont val="Arial"/>
        <family val="2"/>
        <scheme val="minor"/>
      </rPr>
      <t>Peer group A – Principal referral hospitals with large volumes and particular specialisations; Peer group B – major hospitals, Peer group C – district hospitals with smaller volumes; Peer group D – community hospitals.</t>
    </r>
  </si>
  <si>
    <r>
      <t xml:space="preserve">Notes: </t>
    </r>
    <r>
      <rPr>
        <sz val="9"/>
        <color theme="1"/>
        <rFont val="Arial"/>
        <family val="2"/>
        <scheme val="minor"/>
      </rPr>
      <t xml:space="preserve">Results for Emergency Department Patient Survey 2016–17 were revised to take into account changes in the survey weights and programming method used by BHI. Due to technical issues, Hawkesbury District Health Services patients were not sampled for January, February and April 2017. See the Technical Supplement for more information. </t>
    </r>
  </si>
  <si>
    <t>Due to technical issues, Hawkesbury District Health Services patients were not sampled for October to December 2017, March and May 2018.  See the Technical Supplement for more information.</t>
  </si>
  <si>
    <t>Rurality of patient</t>
  </si>
  <si>
    <t>Number of respondents (NSW)</t>
  </si>
  <si>
    <t>Language other
than English
spoken at home</t>
  </si>
  <si>
    <t>Long-standing
mental health</t>
  </si>
  <si>
    <t>Admitted to
same hospital</t>
  </si>
  <si>
    <t>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</si>
</sst>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
    <numFmt numFmtId="165" formatCode="_-* #,##0_-;\-* #,##0_-;_-* &quot;-&quot;??_-;_-@_-"/>
    <numFmt numFmtId="166" formatCode="\ \ \ \ \ \ \ \ @"/>
    <numFmt numFmtId="167" formatCode="\ \ \ \ \ \ \ \ \ \ \ \ \ \ \ \ @"/>
  </numFmts>
  <fonts count="53" x14ac:knownFonts="1">
    <font>
      <sz val="11"/>
      <color theme="1"/>
      <name val="Arial"/>
      <family val="2"/>
      <scheme val="minor"/>
    </font>
    <font>
      <sz val="8"/>
      <color theme="1"/>
      <name val="Arial"/>
      <family val="2"/>
      <scheme val="minor"/>
    </font>
    <font>
      <b/>
      <sz val="8"/>
      <color theme="1"/>
      <name val="Arial"/>
      <family val="2"/>
      <scheme val="minor"/>
    </font>
    <font>
      <b/>
      <sz val="8"/>
      <color theme="9"/>
      <name val="Arial"/>
      <family val="2"/>
      <scheme val="minor"/>
    </font>
    <font>
      <b/>
      <sz val="7"/>
      <color theme="1"/>
      <name val="Arial"/>
      <family val="2"/>
      <scheme val="major"/>
    </font>
    <font>
      <sz val="8"/>
      <color rgb="FF4D4D4F"/>
      <name val="Arial"/>
      <family val="2"/>
    </font>
    <font>
      <b/>
      <sz val="8"/>
      <color theme="0"/>
      <name val="Arial"/>
      <family val="2"/>
      <scheme val="minor"/>
    </font>
    <font>
      <sz val="8"/>
      <color rgb="FF4D4D4F"/>
      <name val="Arial"/>
      <family val="2"/>
    </font>
    <font>
      <sz val="10"/>
      <color theme="1"/>
      <name val="Arial"/>
      <family val="2"/>
      <scheme val="minor"/>
    </font>
    <font>
      <sz val="16"/>
      <color theme="0"/>
      <name val="Arial"/>
      <family val="2"/>
      <scheme val="minor"/>
    </font>
    <font>
      <b/>
      <sz val="8"/>
      <color theme="8"/>
      <name val="Arial"/>
      <family val="2"/>
      <scheme val="minor"/>
    </font>
    <font>
      <b/>
      <sz val="8"/>
      <color theme="6"/>
      <name val="Arial"/>
      <family val="2"/>
      <scheme val="minor"/>
    </font>
    <font>
      <sz val="10"/>
      <color theme="0"/>
      <name val="Arial"/>
      <family val="2"/>
    </font>
    <font>
      <sz val="10"/>
      <color rgb="FFFF0000"/>
      <name val="Arial"/>
      <family val="2"/>
    </font>
    <font>
      <b/>
      <sz val="10"/>
      <color theme="1"/>
      <name val="Arial"/>
      <family val="2"/>
      <scheme val="minor"/>
    </font>
    <font>
      <sz val="11"/>
      <color theme="1"/>
      <name val="Arial"/>
      <family val="2"/>
      <scheme val="minor"/>
    </font>
    <font>
      <sz val="11"/>
      <color rgb="FF9C6500"/>
      <name val="Arial"/>
      <family val="2"/>
      <scheme val="minor"/>
    </font>
    <font>
      <sz val="9"/>
      <color theme="1"/>
      <name val="Arial"/>
      <family val="2"/>
      <scheme val="minor"/>
    </font>
    <font>
      <b/>
      <sz val="9"/>
      <color theme="1"/>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8"/>
      <color theme="3"/>
      <name val="Arial"/>
      <family val="2"/>
      <scheme val="major"/>
    </font>
    <font>
      <sz val="9"/>
      <name val="Arial"/>
      <family val="2"/>
      <scheme val="minor"/>
    </font>
    <font>
      <i/>
      <sz val="9"/>
      <name val="Arial"/>
      <family val="2"/>
      <scheme val="minor"/>
    </font>
    <font>
      <b/>
      <sz val="8"/>
      <name val="Arial"/>
      <family val="2"/>
      <scheme val="minor"/>
    </font>
    <font>
      <b/>
      <sz val="8"/>
      <color rgb="FFC00000"/>
      <name val="Arial"/>
      <family val="2"/>
      <scheme val="minor"/>
    </font>
    <font>
      <b/>
      <sz val="9"/>
      <color theme="1"/>
      <name val="Arial"/>
      <family val="2"/>
      <scheme val="major"/>
    </font>
    <font>
      <sz val="8"/>
      <color theme="0"/>
      <name val="Arial"/>
      <family val="2"/>
      <scheme val="minor"/>
    </font>
    <font>
      <sz val="8"/>
      <color theme="0"/>
      <name val="Arial"/>
      <family val="2"/>
    </font>
    <font>
      <b/>
      <sz val="8"/>
      <name val="Arial"/>
      <family val="2"/>
    </font>
    <font>
      <sz val="8"/>
      <color rgb="FF555555"/>
      <name val="Arial"/>
      <family val="2"/>
    </font>
    <font>
      <sz val="8"/>
      <color theme="1"/>
      <name val="Arial"/>
      <family val="2"/>
      <scheme val="minor"/>
    </font>
    <font>
      <sz val="8"/>
      <color theme="1"/>
      <name val="Arial"/>
      <family val="2"/>
      <scheme val="minor"/>
    </font>
    <font>
      <sz val="16"/>
      <color theme="1"/>
      <name val="Arial"/>
      <family val="2"/>
      <scheme val="minor"/>
    </font>
    <font>
      <b/>
      <sz val="8"/>
      <color theme="1"/>
      <name val="Arial"/>
      <family val="2"/>
      <scheme val="major"/>
    </font>
    <font>
      <sz val="9"/>
      <color theme="1"/>
      <name val="Arial"/>
      <family val="2"/>
      <scheme val="minor"/>
    </font>
    <font>
      <sz val="8"/>
      <color theme="1"/>
      <name val="Arial"/>
      <family val="2"/>
      <scheme val="minor"/>
    </font>
    <font>
      <b/>
      <sz val="8"/>
      <color theme="9"/>
      <name val="Arial"/>
      <family val="2"/>
      <scheme val="minor"/>
    </font>
    <font>
      <b/>
      <sz val="8"/>
      <color theme="1"/>
      <name val="Arial"/>
      <family val="2"/>
      <scheme val="minor"/>
    </font>
    <font>
      <b/>
      <sz val="16"/>
      <color theme="1"/>
      <name val="Arial"/>
      <family val="2"/>
      <scheme val="minor"/>
    </font>
    <font>
      <sz val="9"/>
      <color rgb="FF4D4D4F"/>
      <name val="Arial"/>
      <family val="2"/>
      <scheme val="minor"/>
    </font>
  </fonts>
  <fills count="42">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0"/>
        <bgColor indexed="64"/>
      </patternFill>
    </fill>
    <fill>
      <patternFill patternType="solid">
        <fgColor rgb="FFC00000"/>
        <bgColor indexed="64"/>
      </patternFill>
    </fill>
    <fill>
      <patternFill patternType="solid">
        <fgColor rgb="FFFFEB9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5"/>
        <bgColor indexed="64"/>
      </patternFill>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style="thin">
        <color theme="2"/>
      </left>
      <right style="thin">
        <color theme="2"/>
      </right>
      <top/>
      <bottom/>
      <diagonal/>
    </border>
    <border>
      <left/>
      <right style="thin">
        <color theme="2"/>
      </right>
      <top/>
      <bottom/>
      <diagonal/>
    </border>
    <border>
      <left/>
      <right/>
      <top style="hair">
        <color theme="2"/>
      </top>
      <bottom style="thin">
        <color theme="2"/>
      </bottom>
      <diagonal/>
    </border>
    <border>
      <left/>
      <right/>
      <top style="thin">
        <color theme="2"/>
      </top>
      <bottom style="hair">
        <color theme="2"/>
      </bottom>
      <diagonal/>
    </border>
    <border>
      <left/>
      <right/>
      <top style="thin">
        <color theme="0"/>
      </top>
      <bottom style="thin">
        <color theme="0"/>
      </bottom>
      <diagonal/>
    </border>
    <border>
      <left/>
      <right/>
      <top style="thin">
        <color theme="0"/>
      </top>
      <bottom/>
      <diagonal/>
    </border>
    <border>
      <left style="thin">
        <color theme="2"/>
      </left>
      <right style="hair">
        <color theme="2"/>
      </right>
      <top/>
      <bottom/>
      <diagonal/>
    </border>
    <border>
      <left style="hair">
        <color theme="2"/>
      </left>
      <right style="hair">
        <color theme="2"/>
      </right>
      <top/>
      <bottom/>
      <diagonal/>
    </border>
    <border>
      <left style="hair">
        <color theme="2"/>
      </left>
      <right style="thin">
        <color theme="2"/>
      </right>
      <top/>
      <bottom/>
      <diagonal/>
    </border>
    <border>
      <left/>
      <right style="hair">
        <color theme="2"/>
      </right>
      <top/>
      <bottom/>
      <diagonal/>
    </border>
    <border>
      <left style="thin">
        <color theme="2"/>
      </left>
      <right/>
      <top/>
      <bottom style="thin">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hair">
        <color theme="2"/>
      </right>
      <top style="thin">
        <color theme="2"/>
      </top>
      <bottom/>
      <diagonal/>
    </border>
    <border>
      <left/>
      <right style="thin">
        <color theme="2"/>
      </right>
      <top style="thin">
        <color theme="2"/>
      </top>
      <bottom/>
      <diagonal/>
    </border>
    <border>
      <left style="thin">
        <color theme="2"/>
      </left>
      <right style="hair">
        <color theme="2"/>
      </right>
      <top style="thin">
        <color theme="2"/>
      </top>
      <bottom/>
      <diagonal/>
    </border>
    <border>
      <left style="hair">
        <color theme="2"/>
      </left>
      <right style="thin">
        <color theme="2"/>
      </right>
      <top style="thin">
        <color theme="2"/>
      </top>
      <bottom/>
      <diagonal/>
    </border>
    <border>
      <left style="hair">
        <color theme="2"/>
      </left>
      <right style="hair">
        <color theme="2"/>
      </right>
      <top style="thin">
        <color theme="2"/>
      </top>
      <bottom/>
      <diagonal/>
    </border>
  </borders>
  <cellStyleXfs count="44">
    <xf numFmtId="0" fontId="0" fillId="0" borderId="0"/>
    <xf numFmtId="9" fontId="15" fillId="0" borderId="0" applyFont="0" applyFill="0" applyBorder="0" applyAlignment="0" applyProtection="0"/>
    <xf numFmtId="0" fontId="16" fillId="6" borderId="0" applyNumberFormat="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23" applyNumberFormat="0" applyAlignment="0" applyProtection="0"/>
    <xf numFmtId="0" fontId="25" fillId="11" borderId="24" applyNumberFormat="0" applyAlignment="0" applyProtection="0"/>
    <xf numFmtId="0" fontId="26" fillId="11" borderId="23" applyNumberFormat="0" applyAlignment="0" applyProtection="0"/>
    <xf numFmtId="0" fontId="27" fillId="0" borderId="25" applyNumberFormat="0" applyFill="0" applyAlignment="0" applyProtection="0"/>
    <xf numFmtId="0" fontId="28" fillId="12" borderId="26" applyNumberFormat="0" applyAlignment="0" applyProtection="0"/>
    <xf numFmtId="0" fontId="29" fillId="0" borderId="0" applyNumberFormat="0" applyFill="0" applyBorder="0" applyAlignment="0" applyProtection="0"/>
    <xf numFmtId="0" fontId="15" fillId="13" borderId="27" applyNumberFormat="0" applyFont="0" applyAlignment="0" applyProtection="0"/>
    <xf numFmtId="0" fontId="30" fillId="0" borderId="0" applyNumberFormat="0" applyFill="0" applyBorder="0" applyAlignment="0" applyProtection="0"/>
    <xf numFmtId="0" fontId="31" fillId="0" borderId="28" applyNumberFormat="0" applyFill="0" applyAlignment="0" applyProtection="0"/>
    <xf numFmtId="0" fontId="32"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32" fillId="37" borderId="0" applyNumberFormat="0" applyBorder="0" applyAlignment="0" applyProtection="0"/>
    <xf numFmtId="0" fontId="33" fillId="0" borderId="0" applyNumberFormat="0" applyFill="0" applyBorder="0" applyAlignment="0" applyProtection="0"/>
    <xf numFmtId="43" fontId="15" fillId="0" borderId="0" applyFont="0" applyFill="0" applyBorder="0" applyAlignment="0" applyProtection="0"/>
  </cellStyleXfs>
  <cellXfs count="24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1" fontId="2" fillId="0" borderId="0" xfId="0" applyNumberFormat="1" applyFont="1" applyAlignment="1">
      <alignment horizontal="center" vertical="center"/>
    </xf>
    <xf numFmtId="0" fontId="10" fillId="0" borderId="4" xfId="0" applyFont="1" applyBorder="1" applyAlignment="1">
      <alignment horizontal="center" vertical="center"/>
    </xf>
    <xf numFmtId="0" fontId="11" fillId="0" borderId="3"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1" fontId="1" fillId="0" borderId="0"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164" fontId="1" fillId="0" borderId="0" xfId="0" applyNumberFormat="1" applyFont="1" applyBorder="1" applyAlignment="1">
      <alignment vertical="center"/>
    </xf>
    <xf numFmtId="1" fontId="3" fillId="0" borderId="10" xfId="0" applyNumberFormat="1" applyFont="1" applyBorder="1" applyAlignment="1">
      <alignment horizontal="center" vertical="center"/>
    </xf>
    <xf numFmtId="0" fontId="1" fillId="0" borderId="0" xfId="0" applyFont="1" applyBorder="1" applyAlignment="1">
      <alignment vertical="center"/>
    </xf>
    <xf numFmtId="1" fontId="2" fillId="0" borderId="2" xfId="0" applyNumberFormat="1" applyFont="1" applyBorder="1" applyAlignment="1">
      <alignment horizontal="center" vertical="center"/>
    </xf>
    <xf numFmtId="1" fontId="1" fillId="0" borderId="12" xfId="0" applyNumberFormat="1" applyFont="1" applyBorder="1" applyAlignment="1">
      <alignment horizontal="center" vertical="center"/>
    </xf>
    <xf numFmtId="1" fontId="1" fillId="0" borderId="13"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5" xfId="0" applyNumberFormat="1" applyFont="1" applyBorder="1" applyAlignment="1">
      <alignment horizontal="center" vertical="center"/>
    </xf>
    <xf numFmtId="1" fontId="1" fillId="0" borderId="16" xfId="0" applyNumberFormat="1" applyFont="1" applyBorder="1" applyAlignment="1">
      <alignment horizontal="center" vertical="center"/>
    </xf>
    <xf numFmtId="1" fontId="1" fillId="0" borderId="17" xfId="0" applyNumberFormat="1" applyFont="1" applyBorder="1" applyAlignment="1">
      <alignment horizontal="center" vertical="center"/>
    </xf>
    <xf numFmtId="1" fontId="1" fillId="0" borderId="18" xfId="0" applyNumberFormat="1" applyFont="1" applyBorder="1" applyAlignment="1">
      <alignment horizontal="center" vertical="center"/>
    </xf>
    <xf numFmtId="1" fontId="1" fillId="0" borderId="19" xfId="0" applyNumberFormat="1" applyFont="1" applyBorder="1" applyAlignment="1">
      <alignment horizontal="center" vertical="center"/>
    </xf>
    <xf numFmtId="0" fontId="1" fillId="0" borderId="0" xfId="0" applyNumberFormat="1" applyFont="1" applyBorder="1" applyAlignment="1">
      <alignment vertical="center"/>
    </xf>
    <xf numFmtId="1" fontId="3" fillId="0" borderId="0" xfId="0" applyNumberFormat="1" applyFont="1" applyBorder="1" applyAlignment="1">
      <alignment horizontal="center" vertical="center"/>
    </xf>
    <xf numFmtId="1" fontId="7" fillId="0" borderId="0" xfId="0" applyNumberFormat="1" applyFont="1" applyAlignment="1">
      <alignment horizontal="center" vertical="center"/>
    </xf>
    <xf numFmtId="0" fontId="0" fillId="2" borderId="0" xfId="0" applyFill="1"/>
    <xf numFmtId="0" fontId="8" fillId="4" borderId="0" xfId="0" applyFont="1" applyFill="1" applyBorder="1" applyAlignment="1">
      <alignment horizontal="center"/>
    </xf>
    <xf numFmtId="0" fontId="8" fillId="4" borderId="0" xfId="0" applyFont="1" applyFill="1" applyBorder="1"/>
    <xf numFmtId="0" fontId="14" fillId="4" borderId="0" xfId="0" applyFont="1" applyFill="1" applyBorder="1"/>
    <xf numFmtId="0" fontId="1" fillId="4" borderId="0" xfId="0" applyFont="1" applyFill="1" applyAlignment="1">
      <alignment vertical="center"/>
    </xf>
    <xf numFmtId="0" fontId="6" fillId="5" borderId="0" xfId="0" applyFont="1" applyFill="1" applyBorder="1" applyAlignment="1">
      <alignment horizontal="right" vertical="center"/>
    </xf>
    <xf numFmtId="0" fontId="6" fillId="38" borderId="0" xfId="0" applyFont="1" applyFill="1" applyBorder="1" applyAlignment="1">
      <alignment horizontal="right" vertical="center"/>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17" fillId="0" borderId="0" xfId="0" applyFont="1" applyAlignment="1">
      <alignment horizontal="center" vertical="center"/>
    </xf>
    <xf numFmtId="0" fontId="9" fillId="39" borderId="0" xfId="0" applyFont="1" applyFill="1" applyAlignment="1">
      <alignment horizontal="left" vertical="center" wrapText="1"/>
    </xf>
    <xf numFmtId="0" fontId="9" fillId="39" borderId="0" xfId="0" applyFont="1" applyFill="1" applyAlignment="1">
      <alignment horizontal="left" vertical="center"/>
    </xf>
    <xf numFmtId="0" fontId="9" fillId="39" borderId="0" xfId="0" applyFont="1" applyFill="1" applyBorder="1" applyAlignment="1">
      <alignment vertical="center"/>
    </xf>
    <xf numFmtId="0" fontId="9" fillId="39" borderId="0" xfId="0" applyFont="1" applyFill="1" applyBorder="1" applyAlignment="1">
      <alignment horizontal="center" vertical="center"/>
    </xf>
    <xf numFmtId="0" fontId="9" fillId="39" borderId="0" xfId="0" applyFont="1" applyFill="1" applyAlignment="1">
      <alignment horizontal="center" vertical="center"/>
    </xf>
    <xf numFmtId="0" fontId="9" fillId="39" borderId="0" xfId="0" applyFont="1" applyFill="1" applyAlignment="1">
      <alignment vertical="center"/>
    </xf>
    <xf numFmtId="0" fontId="12" fillId="39" borderId="0" xfId="0" applyFont="1" applyFill="1" applyBorder="1" applyAlignment="1"/>
    <xf numFmtId="0" fontId="12" fillId="39" borderId="0" xfId="0" applyFont="1" applyFill="1" applyBorder="1" applyAlignment="1">
      <alignment horizontal="left" indent="1"/>
    </xf>
    <xf numFmtId="0" fontId="13" fillId="39" borderId="0" xfId="0" applyFont="1" applyFill="1" applyBorder="1" applyAlignment="1">
      <alignment horizontal="left"/>
    </xf>
    <xf numFmtId="0" fontId="12" fillId="39" borderId="0" xfId="0" applyFont="1" applyFill="1" applyBorder="1" applyAlignment="1">
      <alignment horizontal="left" vertical="top"/>
    </xf>
    <xf numFmtId="0" fontId="12" fillId="39" borderId="0" xfId="0" applyFont="1" applyFill="1" applyBorder="1" applyAlignment="1">
      <alignment horizontal="left" vertical="top" indent="1"/>
    </xf>
    <xf numFmtId="0" fontId="13" fillId="39" borderId="0" xfId="0" applyFont="1" applyFill="1" applyBorder="1" applyAlignment="1">
      <alignment horizontal="left" vertical="top"/>
    </xf>
    <xf numFmtId="0" fontId="4" fillId="0" borderId="0" xfId="0" applyFont="1" applyBorder="1" applyAlignment="1">
      <alignment horizontal="center" vertical="center" wrapText="1"/>
    </xf>
    <xf numFmtId="0" fontId="40" fillId="39" borderId="0" xfId="0" applyFont="1" applyFill="1" applyBorder="1" applyAlignment="1"/>
    <xf numFmtId="0" fontId="1" fillId="39" borderId="0" xfId="0" applyFont="1" applyFill="1" applyBorder="1" applyAlignment="1"/>
    <xf numFmtId="0" fontId="1" fillId="4" borderId="0" xfId="0" applyFont="1" applyFill="1" applyBorder="1"/>
    <xf numFmtId="3" fontId="1" fillId="0" borderId="0" xfId="0" applyNumberFormat="1" applyFont="1" applyBorder="1" applyAlignment="1">
      <alignment horizontal="center" vertical="center"/>
    </xf>
    <xf numFmtId="9" fontId="1" fillId="0" borderId="0" xfId="1" applyFont="1" applyBorder="1" applyAlignment="1">
      <alignment horizontal="center" vertical="center"/>
    </xf>
    <xf numFmtId="3" fontId="1" fillId="0" borderId="0" xfId="0" applyNumberFormat="1" applyFont="1" applyBorder="1" applyAlignment="1">
      <alignment vertical="center"/>
    </xf>
    <xf numFmtId="1" fontId="1" fillId="0" borderId="0" xfId="0" applyNumberFormat="1" applyFont="1" applyAlignment="1">
      <alignment vertical="center"/>
    </xf>
    <xf numFmtId="0" fontId="3" fillId="0" borderId="0" xfId="0" applyFont="1" applyBorder="1" applyAlignment="1">
      <alignment vertical="center"/>
    </xf>
    <xf numFmtId="3" fontId="3" fillId="0" borderId="0" xfId="0" applyNumberFormat="1" applyFont="1" applyBorder="1" applyAlignment="1">
      <alignment horizontal="center" vertical="center"/>
    </xf>
    <xf numFmtId="9" fontId="3" fillId="0" borderId="0" xfId="1" applyFont="1" applyBorder="1" applyAlignment="1">
      <alignment horizontal="center" vertical="center"/>
    </xf>
    <xf numFmtId="0" fontId="3" fillId="0" borderId="0" xfId="0" applyFont="1" applyAlignment="1">
      <alignment vertical="center"/>
    </xf>
    <xf numFmtId="0" fontId="1" fillId="7" borderId="0" xfId="0" applyFont="1" applyFill="1" applyBorder="1" applyAlignment="1"/>
    <xf numFmtId="0" fontId="39" fillId="7" borderId="0" xfId="0" applyFont="1" applyFill="1" applyBorder="1" applyAlignment="1"/>
    <xf numFmtId="0" fontId="41" fillId="7" borderId="0" xfId="0" quotePrefix="1" applyFont="1" applyFill="1" applyBorder="1" applyAlignment="1">
      <alignment horizontal="center" vertical="center"/>
    </xf>
    <xf numFmtId="0" fontId="42" fillId="7" borderId="0" xfId="0" quotePrefix="1" applyFont="1" applyFill="1" applyBorder="1" applyAlignment="1">
      <alignment horizontal="center"/>
    </xf>
    <xf numFmtId="0" fontId="1" fillId="7" borderId="0" xfId="0" applyFont="1" applyFill="1" applyBorder="1"/>
    <xf numFmtId="0" fontId="1" fillId="0" borderId="0" xfId="0" applyFont="1" applyFill="1" applyBorder="1" applyAlignment="1"/>
    <xf numFmtId="0" fontId="39" fillId="0" borderId="0" xfId="0" applyFont="1" applyFill="1" applyBorder="1" applyAlignment="1"/>
    <xf numFmtId="0" fontId="41" fillId="0" borderId="0" xfId="0" quotePrefix="1" applyFont="1" applyFill="1" applyBorder="1" applyAlignment="1">
      <alignment horizontal="center" vertical="center"/>
    </xf>
    <xf numFmtId="0" fontId="42" fillId="0" borderId="0" xfId="0" quotePrefix="1" applyFont="1" applyFill="1" applyBorder="1" applyAlignment="1">
      <alignment horizontal="center"/>
    </xf>
    <xf numFmtId="0" fontId="1" fillId="0" borderId="0" xfId="0" applyFont="1" applyFill="1" applyBorder="1"/>
    <xf numFmtId="0" fontId="1" fillId="0" borderId="0" xfId="0" applyFont="1" applyAlignment="1">
      <alignment horizontal="center"/>
    </xf>
    <xf numFmtId="0" fontId="1" fillId="4" borderId="0" xfId="0" applyFont="1" applyFill="1"/>
    <xf numFmtId="0" fontId="1" fillId="0" borderId="0" xfId="0" applyFont="1" applyBorder="1"/>
    <xf numFmtId="0" fontId="1" fillId="4" borderId="0" xfId="0" applyFont="1" applyFill="1" applyAlignment="1">
      <alignment horizontal="center"/>
    </xf>
    <xf numFmtId="0" fontId="1" fillId="39" borderId="0" xfId="0" applyFont="1" applyFill="1" applyAlignment="1">
      <alignment horizontal="center"/>
    </xf>
    <xf numFmtId="0" fontId="1" fillId="39" borderId="0" xfId="0" applyFont="1" applyFill="1"/>
    <xf numFmtId="0" fontId="1" fillId="7" borderId="0" xfId="0" applyFont="1" applyFill="1" applyAlignment="1">
      <alignment horizontal="center"/>
    </xf>
    <xf numFmtId="0" fontId="1" fillId="7" borderId="0" xfId="0" applyFont="1" applyFill="1"/>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1" fillId="4" borderId="0" xfId="0" applyNumberFormat="1" applyFont="1" applyFill="1" applyBorder="1" applyAlignment="1">
      <alignment vertical="center"/>
    </xf>
    <xf numFmtId="0" fontId="3" fillId="0" borderId="0" xfId="0" applyFont="1" applyBorder="1" applyAlignment="1">
      <alignment horizontal="center" vertical="center"/>
    </xf>
    <xf numFmtId="1" fontId="3" fillId="0" borderId="0" xfId="0" applyNumberFormat="1" applyFont="1" applyBorder="1" applyAlignment="1">
      <alignment horizontal="left" vertical="center" wrapText="1"/>
    </xf>
    <xf numFmtId="1" fontId="3" fillId="0" borderId="0" xfId="0" applyNumberFormat="1" applyFont="1" applyBorder="1" applyAlignment="1">
      <alignment horizontal="center" vertical="center" wrapText="1"/>
    </xf>
    <xf numFmtId="0" fontId="1" fillId="0" borderId="0" xfId="0" applyNumberFormat="1" applyFont="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textRotation="90"/>
    </xf>
    <xf numFmtId="0" fontId="1" fillId="0" borderId="8" xfId="0" applyNumberFormat="1" applyFont="1" applyBorder="1" applyAlignment="1">
      <alignment horizontal="center" textRotation="90"/>
    </xf>
    <xf numFmtId="0" fontId="1" fillId="0" borderId="9" xfId="0" applyNumberFormat="1" applyFont="1" applyBorder="1" applyAlignment="1">
      <alignment horizontal="center" textRotation="90"/>
    </xf>
    <xf numFmtId="0" fontId="1" fillId="0" borderId="0" xfId="0" applyNumberFormat="1" applyFont="1" applyAlignment="1">
      <alignment horizontal="center"/>
    </xf>
    <xf numFmtId="0" fontId="1" fillId="0" borderId="0" xfId="0" applyNumberFormat="1" applyFont="1" applyAlignment="1">
      <alignment horizontal="left"/>
    </xf>
    <xf numFmtId="0" fontId="1" fillId="0" borderId="0" xfId="0" applyNumberFormat="1" applyFont="1" applyBorder="1" applyAlignment="1"/>
    <xf numFmtId="0" fontId="1" fillId="0" borderId="0" xfId="0" applyNumberFormat="1" applyFont="1" applyBorder="1" applyAlignment="1">
      <alignment horizontal="center"/>
    </xf>
    <xf numFmtId="0" fontId="1" fillId="0" borderId="0" xfId="0" applyNumberFormat="1" applyFont="1" applyAlignment="1"/>
    <xf numFmtId="164" fontId="2" fillId="0" borderId="11" xfId="0" applyNumberFormat="1" applyFont="1" applyBorder="1" applyAlignment="1">
      <alignment horizontal="center" textRotation="90"/>
    </xf>
    <xf numFmtId="0" fontId="1" fillId="0" borderId="0" xfId="0" applyFont="1" applyBorder="1" applyAlignment="1">
      <alignment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164" fontId="2" fillId="0" borderId="29" xfId="0" applyNumberFormat="1" applyFont="1" applyBorder="1" applyAlignment="1">
      <alignment horizontal="center" textRotation="90"/>
    </xf>
    <xf numFmtId="164" fontId="1" fillId="0" borderId="5" xfId="0" applyNumberFormat="1" applyFont="1" applyBorder="1" applyAlignment="1">
      <alignment horizontal="center" textRotation="90"/>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NumberFormat="1" applyFont="1" applyBorder="1" applyAlignment="1">
      <alignment horizontal="center" vertical="center" textRotation="90" wrapText="1"/>
    </xf>
    <xf numFmtId="0" fontId="2" fillId="0" borderId="7" xfId="0" applyNumberFormat="1" applyFont="1" applyBorder="1" applyAlignment="1">
      <alignment horizontal="center" vertical="center" textRotation="90" wrapText="1"/>
    </xf>
    <xf numFmtId="0" fontId="2" fillId="0" borderId="8" xfId="0" applyNumberFormat="1" applyFont="1" applyBorder="1" applyAlignment="1">
      <alignment horizontal="center" vertical="center" textRotation="90" wrapText="1"/>
    </xf>
    <xf numFmtId="0" fontId="2" fillId="0" borderId="9" xfId="0" applyNumberFormat="1" applyFont="1" applyBorder="1" applyAlignment="1">
      <alignment horizontal="center" vertical="center" textRotation="90" wrapText="1"/>
    </xf>
    <xf numFmtId="0" fontId="2" fillId="0" borderId="1" xfId="0" applyNumberFormat="1" applyFont="1" applyBorder="1" applyAlignment="1">
      <alignment horizontal="center" vertical="center" textRotation="90" wrapText="1"/>
    </xf>
    <xf numFmtId="0" fontId="2" fillId="0" borderId="1" xfId="0" applyFont="1" applyBorder="1" applyAlignment="1">
      <alignment horizontal="center" vertical="center" textRotation="90" wrapText="1"/>
    </xf>
    <xf numFmtId="9" fontId="43" fillId="4" borderId="0" xfId="1" applyFont="1" applyFill="1" applyBorder="1" applyAlignment="1">
      <alignment horizontal="center" vertical="center"/>
    </xf>
    <xf numFmtId="165" fontId="9" fillId="39" borderId="0" xfId="43" applyNumberFormat="1" applyFont="1" applyFill="1" applyBorder="1" applyAlignment="1">
      <alignment horizontal="center" vertical="center"/>
    </xf>
    <xf numFmtId="165" fontId="4" fillId="0" borderId="0" xfId="43" applyNumberFormat="1" applyFont="1" applyBorder="1" applyAlignment="1">
      <alignment horizontal="center" vertical="center" wrapText="1"/>
    </xf>
    <xf numFmtId="165" fontId="1" fillId="0" borderId="0" xfId="43" applyNumberFormat="1" applyFont="1" applyBorder="1" applyAlignment="1">
      <alignment horizontal="center" vertical="center"/>
    </xf>
    <xf numFmtId="0" fontId="17" fillId="0" borderId="0" xfId="0" applyFont="1" applyAlignment="1">
      <alignment horizontal="left" vertical="center"/>
    </xf>
    <xf numFmtId="0" fontId="6" fillId="4" borderId="0" xfId="0" applyFont="1" applyFill="1" applyBorder="1" applyAlignment="1">
      <alignment vertical="center"/>
    </xf>
    <xf numFmtId="0" fontId="6" fillId="4" borderId="0" xfId="0" applyFont="1" applyFill="1" applyBorder="1" applyAlignment="1">
      <alignment horizontal="right" vertical="center"/>
    </xf>
    <xf numFmtId="0" fontId="4" fillId="0" borderId="0" xfId="0" applyFont="1" applyBorder="1" applyAlignment="1">
      <alignment horizontal="center" vertical="center" wrapText="1"/>
    </xf>
    <xf numFmtId="0" fontId="1" fillId="4" borderId="0" xfId="0" applyFont="1" applyFill="1" applyBorder="1" applyAlignment="1">
      <alignment horizontal="left" vertical="center"/>
    </xf>
    <xf numFmtId="0" fontId="43" fillId="4" borderId="0" xfId="0" applyFont="1" applyFill="1" applyBorder="1" applyAlignment="1">
      <alignment horizontal="left" vertical="top"/>
    </xf>
    <xf numFmtId="0" fontId="44" fillId="0" borderId="0" xfId="0" applyFont="1" applyBorder="1" applyAlignment="1">
      <alignment vertical="center"/>
    </xf>
    <xf numFmtId="3" fontId="44" fillId="0" borderId="0" xfId="0" applyNumberFormat="1" applyFont="1" applyBorder="1" applyAlignment="1">
      <alignment vertical="center"/>
    </xf>
    <xf numFmtId="3" fontId="44" fillId="0" borderId="0" xfId="0" applyNumberFormat="1" applyFont="1" applyBorder="1" applyAlignment="1">
      <alignment horizontal="center" vertical="center"/>
    </xf>
    <xf numFmtId="9" fontId="44" fillId="0" borderId="0" xfId="1" applyFont="1" applyBorder="1" applyAlignment="1">
      <alignment horizontal="center" vertical="center"/>
    </xf>
    <xf numFmtId="0" fontId="44" fillId="4" borderId="0" xfId="0" applyFont="1" applyFill="1" applyBorder="1" applyAlignment="1">
      <alignment vertical="center"/>
    </xf>
    <xf numFmtId="0" fontId="44" fillId="4" borderId="0" xfId="0" applyFont="1" applyFill="1" applyBorder="1" applyAlignment="1">
      <alignment horizontal="center" vertical="center"/>
    </xf>
    <xf numFmtId="3" fontId="1" fillId="4" borderId="0" xfId="0" applyNumberFormat="1" applyFont="1" applyFill="1" applyBorder="1" applyAlignment="1">
      <alignment horizontal="left" vertical="center"/>
    </xf>
    <xf numFmtId="3" fontId="1" fillId="4" borderId="0" xfId="0" applyNumberFormat="1" applyFont="1" applyFill="1" applyBorder="1" applyAlignment="1">
      <alignment vertical="center"/>
    </xf>
    <xf numFmtId="3" fontId="1" fillId="4" borderId="0" xfId="0" applyNumberFormat="1"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165" fontId="45" fillId="39" borderId="0" xfId="43" applyNumberFormat="1" applyFont="1" applyFill="1" applyBorder="1" applyAlignment="1">
      <alignment horizontal="center" vertical="center"/>
    </xf>
    <xf numFmtId="165" fontId="2" fillId="0" borderId="10" xfId="43" applyNumberFormat="1" applyFont="1" applyBorder="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wrapText="1"/>
    </xf>
    <xf numFmtId="0" fontId="46" fillId="0" borderId="0" xfId="0" applyFont="1" applyBorder="1" applyAlignment="1">
      <alignment horizontal="center" vertical="center" wrapText="1"/>
    </xf>
    <xf numFmtId="165" fontId="46" fillId="0" borderId="0" xfId="43" applyNumberFormat="1" applyFont="1" applyBorder="1" applyAlignment="1">
      <alignment horizontal="center" vertical="center" wrapText="1"/>
    </xf>
    <xf numFmtId="0" fontId="46" fillId="0" borderId="7" xfId="0" applyFont="1" applyBorder="1" applyAlignment="1">
      <alignment horizontal="center" vertical="center" wrapText="1"/>
    </xf>
    <xf numFmtId="1" fontId="2" fillId="0" borderId="7" xfId="0" applyNumberFormat="1" applyFont="1" applyBorder="1" applyAlignment="1">
      <alignment horizontal="center" vertical="center"/>
    </xf>
    <xf numFmtId="166" fontId="2" fillId="0" borderId="7" xfId="0" applyNumberFormat="1" applyFont="1" applyBorder="1" applyAlignment="1">
      <alignment horizontal="center" textRotation="90"/>
    </xf>
    <xf numFmtId="166" fontId="2" fillId="0" borderId="0" xfId="0" applyNumberFormat="1" applyFont="1" applyBorder="1" applyAlignment="1">
      <alignment horizontal="center" textRotation="90"/>
    </xf>
    <xf numFmtId="0" fontId="9" fillId="39" borderId="0" xfId="0" applyFont="1" applyFill="1" applyAlignment="1">
      <alignment vertical="center" wrapText="1"/>
    </xf>
    <xf numFmtId="0" fontId="46" fillId="0" borderId="0" xfId="0" applyFont="1" applyAlignment="1">
      <alignment vertical="center" wrapText="1"/>
    </xf>
    <xf numFmtId="0" fontId="1" fillId="0" borderId="0" xfId="0" applyFont="1" applyFill="1" applyAlignment="1">
      <alignment horizontal="left" vertical="center"/>
    </xf>
    <xf numFmtId="0" fontId="1" fillId="0" borderId="0" xfId="0" applyFont="1" applyFill="1" applyBorder="1" applyAlignment="1">
      <alignment vertical="center"/>
    </xf>
    <xf numFmtId="165" fontId="1" fillId="0" borderId="0" xfId="43" applyNumberFormat="1" applyFont="1" applyFill="1" applyBorder="1" applyAlignment="1">
      <alignment horizontal="center" vertical="center"/>
    </xf>
    <xf numFmtId="0" fontId="1" fillId="0" borderId="0" xfId="0" applyFont="1" applyFill="1" applyAlignment="1">
      <alignment vertical="center"/>
    </xf>
    <xf numFmtId="0" fontId="46" fillId="0" borderId="37" xfId="0" applyFont="1" applyBorder="1" applyAlignment="1">
      <alignment horizontal="center" vertical="center" wrapText="1"/>
    </xf>
    <xf numFmtId="0" fontId="46" fillId="0" borderId="38" xfId="0" applyFont="1" applyBorder="1" applyAlignment="1">
      <alignment horizontal="center" vertical="center" wrapText="1"/>
    </xf>
    <xf numFmtId="166" fontId="2" fillId="0" borderId="9" xfId="0" applyNumberFormat="1" applyFont="1" applyBorder="1" applyAlignment="1">
      <alignment horizontal="center" textRotation="90"/>
    </xf>
    <xf numFmtId="1" fontId="2" fillId="0" borderId="9" xfId="0" applyNumberFormat="1" applyFont="1" applyBorder="1" applyAlignment="1">
      <alignment horizontal="center" vertical="center"/>
    </xf>
    <xf numFmtId="0" fontId="4" fillId="0" borderId="0" xfId="0" applyFont="1" applyAlignment="1">
      <alignment vertical="center" wrapText="1"/>
    </xf>
    <xf numFmtId="0" fontId="1" fillId="0" borderId="0" xfId="0" applyFont="1" applyFill="1" applyBorder="1" applyAlignment="1">
      <alignment horizontal="left" vertical="center"/>
    </xf>
    <xf numFmtId="0" fontId="17" fillId="0" borderId="0" xfId="0" applyFont="1" applyFill="1" applyBorder="1" applyAlignment="1">
      <alignment horizontal="center" vertical="center"/>
    </xf>
    <xf numFmtId="1" fontId="5" fillId="0" borderId="0" xfId="0" applyNumberFormat="1" applyFont="1" applyAlignment="1">
      <alignment horizontal="center" vertical="center"/>
    </xf>
    <xf numFmtId="3" fontId="1" fillId="4" borderId="0" xfId="0" quotePrefix="1" applyNumberFormat="1" applyFont="1" applyFill="1" applyBorder="1" applyAlignment="1">
      <alignment horizontal="left" vertical="center"/>
    </xf>
    <xf numFmtId="0" fontId="17" fillId="4" borderId="0" xfId="0" applyFont="1" applyFill="1" applyAlignment="1">
      <alignment horizontal="left" vertical="top" wrapText="1"/>
    </xf>
    <xf numFmtId="0" fontId="17" fillId="4" borderId="0" xfId="0" applyFont="1" applyFill="1" applyAlignment="1">
      <alignment horizontal="left" vertical="center"/>
    </xf>
    <xf numFmtId="0" fontId="17" fillId="4" borderId="0" xfId="0" applyFont="1" applyFill="1" applyAlignment="1">
      <alignment horizontal="left" vertical="center" wrapText="1"/>
    </xf>
    <xf numFmtId="0" fontId="47" fillId="0" borderId="0" xfId="0" applyFont="1" applyAlignment="1">
      <alignment horizontal="center" vertical="center"/>
    </xf>
    <xf numFmtId="0" fontId="48" fillId="0" borderId="0" xfId="0" applyNumberFormat="1" applyFont="1" applyAlignment="1">
      <alignment vertical="center"/>
    </xf>
    <xf numFmtId="0" fontId="48" fillId="0" borderId="0" xfId="0" applyFont="1" applyAlignment="1">
      <alignment horizontal="left" vertical="center" wrapText="1"/>
    </xf>
    <xf numFmtId="0" fontId="48" fillId="0" borderId="0" xfId="0" applyNumberFormat="1" applyFont="1" applyBorder="1" applyAlignment="1">
      <alignment vertical="center"/>
    </xf>
    <xf numFmtId="1" fontId="49" fillId="0" borderId="10" xfId="0" applyNumberFormat="1" applyFont="1" applyBorder="1" applyAlignment="1">
      <alignment horizontal="center" vertical="center"/>
    </xf>
    <xf numFmtId="1" fontId="50" fillId="0" borderId="5" xfId="43" applyNumberFormat="1" applyFont="1" applyBorder="1" applyAlignment="1">
      <alignment horizontal="center" vertical="center"/>
    </xf>
    <xf numFmtId="1" fontId="50" fillId="0" borderId="0" xfId="0" applyNumberFormat="1" applyFont="1" applyAlignment="1">
      <alignment horizontal="center" vertical="center"/>
    </xf>
    <xf numFmtId="1" fontId="48" fillId="0" borderId="5" xfId="0" applyNumberFormat="1" applyFont="1" applyBorder="1" applyAlignment="1">
      <alignment horizontal="center" vertical="center"/>
    </xf>
    <xf numFmtId="1" fontId="48" fillId="0" borderId="0" xfId="0" applyNumberFormat="1" applyFont="1" applyAlignment="1">
      <alignment horizontal="center" vertical="center"/>
    </xf>
    <xf numFmtId="1" fontId="48" fillId="0" borderId="15" xfId="0" applyNumberFormat="1" applyFont="1" applyBorder="1" applyAlignment="1">
      <alignment horizontal="center" vertical="center"/>
    </xf>
    <xf numFmtId="1" fontId="48" fillId="0" borderId="0" xfId="0" applyNumberFormat="1" applyFont="1" applyBorder="1" applyAlignment="1">
      <alignment horizontal="center" vertical="center"/>
    </xf>
    <xf numFmtId="1" fontId="48" fillId="0" borderId="16" xfId="0" applyNumberFormat="1" applyFont="1" applyBorder="1" applyAlignment="1">
      <alignment horizontal="center" vertical="center"/>
    </xf>
    <xf numFmtId="0" fontId="18" fillId="4" borderId="0" xfId="0" applyFont="1" applyFill="1" applyAlignment="1">
      <alignment horizontal="left" vertical="top" wrapText="1"/>
    </xf>
    <xf numFmtId="166" fontId="3" fillId="0" borderId="0" xfId="0" applyNumberFormat="1" applyFont="1" applyBorder="1" applyAlignment="1">
      <alignment horizontal="center" textRotation="90"/>
    </xf>
    <xf numFmtId="166" fontId="1" fillId="0" borderId="7" xfId="0" applyNumberFormat="1" applyFont="1" applyBorder="1" applyAlignment="1">
      <alignment horizontal="center" textRotation="90"/>
    </xf>
    <xf numFmtId="166" fontId="1" fillId="0" borderId="8" xfId="0" applyNumberFormat="1" applyFont="1" applyBorder="1" applyAlignment="1">
      <alignment horizontal="center" textRotation="90"/>
    </xf>
    <xf numFmtId="166" fontId="1" fillId="0" borderId="9" xfId="0" applyNumberFormat="1" applyFont="1" applyBorder="1" applyAlignment="1">
      <alignment horizontal="center" textRotation="90"/>
    </xf>
    <xf numFmtId="166" fontId="2" fillId="0" borderId="8" xfId="0" applyNumberFormat="1" applyFont="1" applyBorder="1" applyAlignment="1">
      <alignment horizontal="center" textRotation="90"/>
    </xf>
    <xf numFmtId="167" fontId="2" fillId="0" borderId="7" xfId="0" applyNumberFormat="1" applyFont="1" applyBorder="1" applyAlignment="1">
      <alignment horizontal="center" textRotation="90"/>
    </xf>
    <xf numFmtId="167" fontId="2" fillId="0" borderId="0" xfId="0" applyNumberFormat="1" applyFont="1" applyBorder="1" applyAlignment="1">
      <alignment horizontal="center" textRotation="90"/>
    </xf>
    <xf numFmtId="165" fontId="51" fillId="39" borderId="0" xfId="43" applyNumberFormat="1" applyFont="1" applyFill="1" applyBorder="1" applyAlignment="1">
      <alignment horizontal="center" vertical="center"/>
    </xf>
    <xf numFmtId="165" fontId="2" fillId="0" borderId="0" xfId="43" applyNumberFormat="1" applyFont="1" applyFill="1" applyBorder="1" applyAlignment="1">
      <alignment horizontal="center" vertical="center"/>
    </xf>
    <xf numFmtId="165" fontId="2" fillId="0" borderId="0" xfId="43" applyNumberFormat="1" applyFont="1" applyBorder="1" applyAlignment="1">
      <alignment horizontal="center" vertical="center"/>
    </xf>
    <xf numFmtId="1" fontId="48" fillId="41" borderId="0" xfId="0" applyNumberFormat="1" applyFont="1" applyFill="1" applyBorder="1" applyAlignment="1">
      <alignment horizontal="center" vertical="center"/>
    </xf>
    <xf numFmtId="0" fontId="52" fillId="0" borderId="0" xfId="0" applyFont="1"/>
    <xf numFmtId="0" fontId="1" fillId="7" borderId="0" xfId="0" applyFont="1" applyFill="1" applyBorder="1" applyAlignment="1">
      <alignment horizontal="center" vertical="center" wrapText="1"/>
    </xf>
    <xf numFmtId="0" fontId="2" fillId="7" borderId="0" xfId="0" applyFont="1" applyFill="1" applyBorder="1" applyAlignment="1">
      <alignment horizontal="left" vertical="center" wrapText="1" indent="1"/>
    </xf>
    <xf numFmtId="3" fontId="1" fillId="7" borderId="7" xfId="0" applyNumberFormat="1" applyFont="1" applyFill="1" applyBorder="1" applyAlignment="1">
      <alignment horizontal="center" vertical="center" wrapText="1"/>
    </xf>
    <xf numFmtId="3" fontId="1" fillId="7" borderId="8" xfId="0" applyNumberFormat="1" applyFont="1" applyFill="1" applyBorder="1" applyAlignment="1">
      <alignment horizontal="center" vertical="center" wrapText="1"/>
    </xf>
    <xf numFmtId="3" fontId="1" fillId="7" borderId="9" xfId="0" applyNumberFormat="1" applyFont="1" applyFill="1" applyBorder="1" applyAlignment="1">
      <alignment horizontal="center" vertical="center" wrapText="1"/>
    </xf>
    <xf numFmtId="3" fontId="1" fillId="7" borderId="1" xfId="0" applyNumberFormat="1" applyFont="1" applyFill="1" applyBorder="1" applyAlignment="1">
      <alignment horizontal="center" vertical="center" wrapText="1"/>
    </xf>
    <xf numFmtId="0" fontId="40" fillId="39" borderId="0" xfId="0" applyFont="1" applyFill="1" applyBorder="1" applyAlignment="1">
      <alignment horizontal="left"/>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0" xfId="0" applyFont="1" applyAlignment="1">
      <alignment horizontal="left" vertical="top" wrapText="1"/>
    </xf>
    <xf numFmtId="0" fontId="17" fillId="0" borderId="0" xfId="0" applyFont="1" applyAlignment="1">
      <alignment vertical="center"/>
    </xf>
    <xf numFmtId="0" fontId="38" fillId="0" borderId="0" xfId="0" applyFont="1" applyFill="1" applyBorder="1" applyAlignment="1">
      <alignment horizontal="center" vertical="center" wrapText="1"/>
    </xf>
    <xf numFmtId="0" fontId="46" fillId="40" borderId="30" xfId="0" applyFont="1" applyFill="1" applyBorder="1" applyAlignment="1">
      <alignment horizontal="left" vertical="center" wrapText="1"/>
    </xf>
    <xf numFmtId="0" fontId="46" fillId="40" borderId="31" xfId="0" applyFont="1" applyFill="1" applyBorder="1" applyAlignment="1">
      <alignment horizontal="left" vertical="center" wrapText="1"/>
    </xf>
    <xf numFmtId="0" fontId="46" fillId="40" borderId="32" xfId="0" applyFont="1" applyFill="1" applyBorder="1" applyAlignment="1">
      <alignment horizontal="left" vertical="center" wrapText="1"/>
    </xf>
    <xf numFmtId="0" fontId="46" fillId="7" borderId="7" xfId="0" applyFont="1" applyFill="1" applyBorder="1" applyAlignment="1">
      <alignment horizontal="center" vertical="center" wrapText="1"/>
    </xf>
    <xf numFmtId="0" fontId="46" fillId="7" borderId="8"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46" fillId="7" borderId="7" xfId="0" applyFont="1" applyFill="1" applyBorder="1" applyAlignment="1">
      <alignment horizontal="center" vertical="center"/>
    </xf>
    <xf numFmtId="0" fontId="46" fillId="7" borderId="8" xfId="0" applyFont="1" applyFill="1" applyBorder="1" applyAlignment="1">
      <alignment horizontal="center" vertical="center"/>
    </xf>
    <xf numFmtId="0" fontId="46" fillId="7"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3" borderId="0" xfId="0" applyFont="1" applyFill="1" applyBorder="1" applyAlignment="1">
      <alignment horizontal="center" vertical="center"/>
    </xf>
    <xf numFmtId="0" fontId="17" fillId="0" borderId="0" xfId="0" applyFont="1" applyAlignment="1">
      <alignment horizontal="left" vertical="center" wrapText="1"/>
    </xf>
    <xf numFmtId="0" fontId="18" fillId="4" borderId="0" xfId="0" applyFont="1" applyFill="1" applyAlignment="1">
      <alignment horizontal="left" vertical="center" wrapText="1"/>
    </xf>
    <xf numFmtId="0" fontId="17" fillId="4" borderId="0" xfId="0" applyFont="1" applyFill="1" applyAlignment="1">
      <alignment horizontal="left" vertical="center" wrapText="1"/>
    </xf>
    <xf numFmtId="0" fontId="18" fillId="4" borderId="0" xfId="0" applyFont="1" applyFill="1" applyAlignment="1">
      <alignment horizontal="left" vertical="top" wrapText="1"/>
    </xf>
    <xf numFmtId="0" fontId="17" fillId="4" borderId="0" xfId="0" applyFont="1" applyFill="1" applyAlignment="1">
      <alignment horizontal="left" vertical="top" wrapText="1"/>
    </xf>
    <xf numFmtId="0" fontId="17" fillId="4" borderId="0" xfId="0" applyFont="1" applyFill="1" applyAlignment="1">
      <alignment horizontal="left" vertical="top"/>
    </xf>
    <xf numFmtId="0" fontId="46" fillId="7" borderId="33" xfId="0" applyFont="1" applyFill="1" applyBorder="1" applyAlignment="1">
      <alignment horizontal="center" vertical="center"/>
    </xf>
    <xf numFmtId="0" fontId="46" fillId="7" borderId="34" xfId="0" applyFont="1" applyFill="1" applyBorder="1" applyAlignment="1">
      <alignment horizontal="center" vertical="center"/>
    </xf>
    <xf numFmtId="0" fontId="46" fillId="7" borderId="35" xfId="0" applyFont="1" applyFill="1" applyBorder="1" applyAlignment="1">
      <alignment horizontal="center" vertical="center"/>
    </xf>
    <xf numFmtId="0" fontId="46" fillId="7" borderId="33" xfId="0" applyFont="1" applyFill="1" applyBorder="1" applyAlignment="1">
      <alignment horizontal="center" vertical="center" wrapText="1"/>
    </xf>
    <xf numFmtId="0" fontId="46" fillId="7" borderId="34" xfId="0" applyFont="1" applyFill="1" applyBorder="1" applyAlignment="1">
      <alignment horizontal="center" vertical="center" wrapText="1"/>
    </xf>
    <xf numFmtId="0" fontId="46" fillId="7" borderId="36" xfId="0" applyFont="1" applyFill="1" applyBorder="1" applyAlignment="1">
      <alignment horizontal="center" vertical="center" wrapText="1"/>
    </xf>
    <xf numFmtId="0" fontId="46" fillId="7" borderId="37" xfId="0" applyFont="1" applyFill="1" applyBorder="1" applyAlignment="1">
      <alignment horizontal="center" vertical="center" wrapText="1"/>
    </xf>
    <xf numFmtId="0" fontId="46" fillId="7" borderId="39" xfId="0" applyFont="1" applyFill="1" applyBorder="1" applyAlignment="1">
      <alignment horizontal="center" vertical="center" wrapText="1"/>
    </xf>
    <xf numFmtId="0" fontId="46" fillId="7" borderId="38" xfId="0" applyFont="1" applyFill="1" applyBorder="1" applyAlignment="1">
      <alignment horizontal="center" vertical="center" wrapText="1"/>
    </xf>
    <xf numFmtId="0" fontId="17" fillId="0" borderId="0" xfId="0" applyFont="1" applyAlignment="1">
      <alignment vertical="top"/>
    </xf>
    <xf numFmtId="0" fontId="46" fillId="40" borderId="37" xfId="0" applyFont="1" applyFill="1" applyBorder="1" applyAlignment="1">
      <alignment horizontal="left" vertical="center" wrapText="1"/>
    </xf>
    <xf numFmtId="0" fontId="46" fillId="40" borderId="39" xfId="0" applyFont="1" applyFill="1" applyBorder="1" applyAlignment="1">
      <alignment horizontal="left" vertical="center" wrapText="1"/>
    </xf>
    <xf numFmtId="0" fontId="46" fillId="40" borderId="38"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1" builtinId="22" customBuiltin="1"/>
    <cellStyle name="Check Cell" xfId="13" builtinId="23" customBuiltin="1"/>
    <cellStyle name="Comma" xfId="43"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2" builtinId="28" customBuiltin="1"/>
    <cellStyle name="Normal" xfId="0" builtinId="0"/>
    <cellStyle name="Note" xfId="15" builtinId="10" customBuiltin="1"/>
    <cellStyle name="Output" xfId="10" builtinId="21" customBuiltin="1"/>
    <cellStyle name="Percent" xfId="1" builtinId="5"/>
    <cellStyle name="Title 2" xfId="42"/>
    <cellStyle name="Total" xfId="17" builtinId="25" customBuiltin="1"/>
    <cellStyle name="Warning Text" xfId="14" builtinId="11" customBuiltin="1"/>
  </cellStyles>
  <dxfs count="591">
    <dxf>
      <font>
        <strike val="0"/>
        <outline val="0"/>
        <shadow val="0"/>
        <u val="none"/>
        <vertAlign val="baseline"/>
        <sz val="8"/>
        <color rgb="FF4D4D4F"/>
        <name val="Arial"/>
        <scheme val="none"/>
      </font>
      <numFmt numFmtId="1" formatCode="0"/>
      <alignment horizontal="center" vertical="center" textRotation="0" wrapText="0" indent="0" justifyLastLine="0" shrinkToFit="0" readingOrder="0"/>
    </dxf>
    <dxf>
      <font>
        <strike val="0"/>
        <outline val="0"/>
        <shadow val="0"/>
        <u val="none"/>
        <vertAlign val="baseline"/>
        <sz val="8"/>
        <color rgb="FF4D4D4F"/>
        <name val="Arial"/>
        <scheme val="none"/>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outline="0">
        <left/>
        <right/>
        <top style="thin">
          <color theme="0"/>
        </top>
        <bottom style="thin">
          <color theme="0"/>
        </bottom>
      </border>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alignment horizontal="center" vertical="center" textRotation="0" wrapText="0" indent="0" justifyLastLine="0" shrinkToFit="0" readingOrder="0"/>
      <border diagonalUp="0" diagonalDown="0">
        <left/>
        <right/>
        <top style="thin">
          <color theme="0"/>
        </top>
        <bottom style="thin">
          <color theme="0"/>
        </bottom>
        <vertical/>
        <horizontal/>
      </border>
    </dxf>
    <dxf>
      <font>
        <b/>
        <strike val="0"/>
        <outline val="0"/>
        <shadow val="0"/>
        <u val="none"/>
        <vertAlign val="baseline"/>
        <sz val="8"/>
        <color theme="9"/>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0" formatCode="General"/>
      <alignment horizontal="general" vertical="center" textRotation="0" wrapText="0" indent="0" justifyLastLine="0" shrinkToFit="0" readingOrder="0"/>
    </dxf>
    <dxf>
      <font>
        <strike val="0"/>
        <outline val="0"/>
        <shadow val="0"/>
        <u val="none"/>
        <vertAlign val="baseline"/>
        <sz val="8"/>
        <color theme="1"/>
        <name val="Arial"/>
        <scheme val="minor"/>
      </font>
      <alignment horizontal="left" vertical="center" textRotation="0" wrapText="1" indent="0" justifyLastLine="0" shrinkToFit="0" readingOrder="0"/>
    </dxf>
    <dxf>
      <font>
        <b val="0"/>
        <i val="0"/>
        <strike val="0"/>
        <condense val="0"/>
        <extend val="0"/>
        <outline val="0"/>
        <shadow val="0"/>
        <u val="none"/>
        <vertAlign val="baseline"/>
        <sz val="8"/>
        <color theme="1"/>
        <name val="Arial"/>
        <scheme val="minor"/>
      </font>
      <alignment horizontal="center" vertical="center" textRotation="0" wrapText="0" indent="0" justifyLastLine="0" shrinkToFit="0" readingOrder="0"/>
    </dxf>
    <dxf>
      <font>
        <strike val="0"/>
        <outline val="0"/>
        <shadow val="0"/>
        <u val="none"/>
        <vertAlign val="baseline"/>
        <sz val="8"/>
        <color theme="1"/>
        <name val="Arial"/>
        <scheme val="minor"/>
      </font>
      <alignment horizontal="center" vertical="center" textRotation="0" wrapText="0" indent="0" justifyLastLine="0" shrinkToFit="0" readingOrder="0"/>
    </dxf>
    <dxf>
      <font>
        <strike val="0"/>
        <outline val="0"/>
        <shadow val="0"/>
        <u val="none"/>
        <vertAlign val="baseline"/>
        <sz val="8"/>
        <color rgb="FF4D4D4F"/>
        <name val="Arial"/>
        <scheme val="none"/>
      </font>
      <alignment horizontal="general" vertical="center" textRotation="0" wrapText="0" indent="0" justifyLastLine="0" shrinkToFit="0" readingOrder="0"/>
    </dxf>
    <dxf>
      <font>
        <strike val="0"/>
        <outline val="0"/>
        <shadow val="0"/>
        <u val="none"/>
        <vertAlign val="baseline"/>
        <sz val="8"/>
        <color theme="1"/>
        <name val="Arial"/>
        <scheme val="minor"/>
      </font>
      <numFmt numFmtId="0" formatCode="General"/>
      <alignment horizontal="general" vertical="bottom" textRotation="0" wrapText="0" indent="0" justifyLastLine="0" shrinkToFit="0" readingOrder="0"/>
    </dxf>
    <dxf>
      <font>
        <b val="0"/>
        <i val="0"/>
        <color theme="0"/>
      </font>
      <fill>
        <patternFill>
          <bgColor rgb="FFC00000"/>
        </patternFill>
      </fill>
      <border>
        <left style="thin">
          <color theme="0"/>
        </left>
        <right style="thin">
          <color theme="0"/>
        </right>
      </border>
    </dxf>
    <dxf>
      <font>
        <b val="0"/>
        <i val="0"/>
        <color theme="0"/>
      </font>
      <fill>
        <patternFill>
          <bgColor theme="1" tint="-0.24994659260841701"/>
        </patternFill>
      </fill>
      <border>
        <left style="thin">
          <color theme="0"/>
        </left>
        <right style="thin">
          <color theme="0"/>
        </right>
      </border>
    </dxf>
    <dxf>
      <fill>
        <patternFill>
          <bgColor theme="0" tint="-0.14996795556505021"/>
        </patternFill>
      </fill>
      <border>
        <left style="thin">
          <color theme="0"/>
        </left>
        <right style="thin">
          <color theme="0"/>
        </right>
      </border>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right style="thin">
          <color indexed="64"/>
        </right>
        <top/>
        <bottom/>
        <vertical/>
        <horizontal/>
      </border>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style="hair">
          <color theme="2"/>
        </left>
        <right style="thin">
          <color theme="2"/>
        </right>
        <top/>
        <bottom/>
        <vertical style="hair">
          <color theme="2"/>
        </vertical>
        <horizontal/>
      </border>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style="thin">
          <color theme="2"/>
        </left>
        <right style="hair">
          <color theme="2"/>
        </right>
        <top/>
        <bottom/>
        <vertical style="hair">
          <color theme="2"/>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right/>
        <top style="thin">
          <color theme="0"/>
        </top>
        <bottom style="thin">
          <color theme="0"/>
        </bottom>
        <vertical/>
        <horizontal style="thin">
          <color theme="0"/>
        </horizontal>
      </border>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alignment horizontal="center" vertical="center" textRotation="0" wrapText="0" indent="0" justifyLastLine="0" shrinkToFit="0" readingOrder="0"/>
      <border diagonalUp="0" diagonalDown="0" outline="0">
        <left/>
        <right/>
        <top style="thin">
          <color theme="0"/>
        </top>
        <bottom style="thin">
          <color theme="0"/>
        </bottom>
      </border>
    </dxf>
    <dxf>
      <font>
        <b/>
        <i val="0"/>
        <strike val="0"/>
        <condense val="0"/>
        <extend val="0"/>
        <outline val="0"/>
        <shadow val="0"/>
        <u val="none"/>
        <vertAlign val="baseline"/>
        <sz val="8"/>
        <color theme="1"/>
        <name val="Arial"/>
        <scheme val="minor"/>
      </font>
      <numFmt numFmtId="165" formatCode="_-* #,##0_-;\-* #,##0_-;_-* &quot;-&quot;??_-;_-@_-"/>
      <alignment horizontal="center" vertical="center" textRotation="0" wrapText="0" indent="0" justifyLastLine="0" shrinkToFit="0" readingOrder="0"/>
      <border diagonalUp="0" diagonalDown="0" outline="0">
        <left/>
        <right style="hair">
          <color theme="2"/>
        </right>
        <top/>
        <bottom/>
      </border>
    </dxf>
    <dxf>
      <font>
        <b/>
        <strike val="0"/>
        <outline val="0"/>
        <shadow val="0"/>
        <u val="none"/>
        <vertAlign val="baseline"/>
        <sz val="8"/>
        <color theme="9"/>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0" formatCode="General"/>
      <alignment horizontal="general" vertical="center" textRotation="0" wrapText="0" indent="0" justifyLastLine="0" shrinkToFit="0" readingOrder="0"/>
    </dxf>
    <dxf>
      <font>
        <strike val="0"/>
        <outline val="0"/>
        <shadow val="0"/>
        <u val="none"/>
        <vertAlign val="baseline"/>
        <sz val="8"/>
        <color theme="1"/>
        <name val="Arial"/>
        <scheme val="minor"/>
      </font>
      <alignment horizontal="left" vertical="center" textRotation="0" wrapText="1" indent="0" justifyLastLine="0" shrinkToFit="0" readingOrder="0"/>
    </dxf>
    <dxf>
      <font>
        <b val="0"/>
        <i val="0"/>
        <strike val="0"/>
        <condense val="0"/>
        <extend val="0"/>
        <outline val="0"/>
        <shadow val="0"/>
        <u val="none"/>
        <vertAlign val="baseline"/>
        <sz val="8"/>
        <color theme="1"/>
        <name val="Arial"/>
        <scheme val="minor"/>
      </font>
      <numFmt numFmtId="0" formatCode="General"/>
      <alignment horizontal="general" vertical="center" textRotation="0" wrapText="0" indent="0" justifyLastLine="0" shrinkToFit="0" readingOrder="0"/>
    </dxf>
    <dxf>
      <font>
        <strike val="0"/>
        <outline val="0"/>
        <shadow val="0"/>
        <u val="none"/>
        <vertAlign val="baseline"/>
        <sz val="9"/>
        <color theme="1"/>
        <name val="Arial"/>
        <scheme val="minor"/>
      </font>
      <alignment horizontal="center" vertical="center" textRotation="0" wrapText="0" indent="0" justifyLastLine="0" shrinkToFit="0" readingOrder="0"/>
    </dxf>
    <dxf>
      <font>
        <strike val="0"/>
        <outline val="0"/>
        <shadow val="0"/>
        <u val="none"/>
        <vertAlign val="baseline"/>
        <sz val="8"/>
        <color rgb="FF4D4D4F"/>
        <name val="Arial"/>
        <scheme val="none"/>
      </font>
      <alignment horizontal="general" vertical="center" textRotation="0" wrapText="0" indent="0" justifyLastLine="0" shrinkToFit="0" readingOrder="0"/>
    </dxf>
    <dxf>
      <font>
        <strike val="0"/>
        <outline val="0"/>
        <shadow val="0"/>
        <u val="none"/>
        <vertAlign val="baseline"/>
        <sz val="8"/>
        <color theme="1"/>
        <name val="Arial"/>
        <scheme val="minor"/>
      </font>
      <numFmt numFmtId="0" formatCode="General"/>
      <alignment horizontal="general" vertical="bottom" textRotation="0" wrapText="0" indent="0" justifyLastLine="0" shrinkToFit="0" readingOrder="0"/>
    </dxf>
    <dxf>
      <font>
        <b/>
        <i val="0"/>
      </font>
      <border>
        <left style="thin">
          <color auto="1"/>
        </left>
        <right style="thin">
          <color auto="1"/>
        </right>
        <top style="thin">
          <color auto="1"/>
        </top>
        <bottom style="thin">
          <color auto="1"/>
        </bottom>
      </border>
    </dxf>
    <dxf>
      <font>
        <b/>
        <i val="0"/>
      </font>
      <border>
        <left style="thin">
          <color auto="1"/>
        </left>
        <right style="thin">
          <color auto="1"/>
        </right>
        <top style="thin">
          <color auto="1"/>
        </top>
        <bottom style="thin">
          <color auto="1"/>
        </bottom>
      </border>
    </dxf>
    <dxf>
      <font>
        <b val="0"/>
        <i val="0"/>
        <color theme="0"/>
      </font>
      <fill>
        <patternFill>
          <bgColor theme="8"/>
        </patternFill>
      </fill>
      <border>
        <left style="thin">
          <color theme="0"/>
        </left>
        <right style="thin">
          <color theme="0"/>
        </right>
      </border>
    </dxf>
    <dxf>
      <fill>
        <patternFill>
          <bgColor theme="0" tint="-0.14996795556505021"/>
        </patternFill>
      </fill>
      <border>
        <left style="thin">
          <color theme="0"/>
        </left>
        <right style="thin">
          <color theme="0"/>
        </right>
      </border>
    </dxf>
    <dxf>
      <font>
        <b val="0"/>
        <i val="0"/>
        <color theme="0"/>
      </font>
      <fill>
        <patternFill>
          <bgColor theme="6"/>
        </patternFill>
      </fill>
      <border>
        <left style="thin">
          <color theme="0"/>
        </left>
        <right style="thin">
          <color theme="0"/>
        </right>
      </border>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right style="thin">
          <color indexed="64"/>
        </right>
        <top/>
        <bottom/>
        <vertical/>
        <horizontal/>
      </border>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style="thin">
          <color theme="2"/>
        </left>
        <right style="hair">
          <color theme="2"/>
        </right>
        <top/>
        <bottom/>
        <vertical/>
        <horizontal/>
      </border>
    </dxf>
    <dxf>
      <font>
        <b val="0"/>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right/>
        <top style="thin">
          <color theme="0"/>
        </top>
        <bottom style="thin">
          <color theme="0"/>
        </bottom>
        <vertical/>
        <horizontal style="thin">
          <color theme="0"/>
        </horizontal>
      </border>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1" formatCode="0"/>
      <alignment horizontal="center" vertical="center" textRotation="0" wrapText="0" indent="0" justifyLastLine="0" shrinkToFit="0" readingOrder="0"/>
      <border diagonalUp="0" diagonalDown="0">
        <left/>
        <right/>
        <top style="thin">
          <color theme="0"/>
        </top>
        <bottom style="thin">
          <color theme="0"/>
        </bottom>
        <vertical/>
        <horizontal/>
      </border>
    </dxf>
    <dxf>
      <font>
        <b/>
        <strike val="0"/>
        <outline val="0"/>
        <shadow val="0"/>
        <u val="none"/>
        <vertAlign val="baseline"/>
        <sz val="8"/>
        <color theme="1"/>
        <name val="Arial"/>
        <scheme val="minor"/>
      </font>
      <numFmt numFmtId="165" formatCode="_-* #,##0_-;\-* #,##0_-;_-* &quot;-&quot;??_-;_-@_-"/>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alignment horizontal="center" vertical="center" textRotation="0" wrapText="0" indent="0" justifyLastLine="0" shrinkToFit="0" readingOrder="0"/>
    </dxf>
    <dxf>
      <font>
        <strike val="0"/>
        <outline val="0"/>
        <shadow val="0"/>
        <u val="none"/>
        <vertAlign val="baseline"/>
        <sz val="8"/>
        <color theme="1"/>
        <name val="Arial"/>
        <scheme val="minor"/>
      </font>
      <numFmt numFmtId="0" formatCode="General"/>
      <alignment horizontal="general" vertical="center" textRotation="0" wrapText="0" indent="0" justifyLastLine="0" shrinkToFit="0" readingOrder="0"/>
    </dxf>
    <dxf>
      <font>
        <strike val="0"/>
        <outline val="0"/>
        <shadow val="0"/>
        <u val="none"/>
        <vertAlign val="baseline"/>
        <sz val="8"/>
        <color theme="1"/>
        <name val="Arial"/>
        <scheme val="minor"/>
      </font>
      <alignment horizontal="left" vertical="center" textRotation="0" wrapText="1" indent="0" justifyLastLine="0" shrinkToFit="0" readingOrder="0"/>
    </dxf>
    <dxf>
      <font>
        <b val="0"/>
        <i val="0"/>
        <strike val="0"/>
        <condense val="0"/>
        <extend val="0"/>
        <outline val="0"/>
        <shadow val="0"/>
        <u val="none"/>
        <vertAlign val="baseline"/>
        <sz val="8"/>
        <color theme="1"/>
        <name val="Arial"/>
        <scheme val="minor"/>
      </font>
      <numFmt numFmtId="0" formatCode="General"/>
      <alignment horizontal="general" vertical="center" textRotation="0" wrapText="0" indent="0" justifyLastLine="0" shrinkToFit="0" readingOrder="0"/>
    </dxf>
    <dxf>
      <font>
        <strike val="0"/>
        <outline val="0"/>
        <shadow val="0"/>
        <u val="none"/>
        <vertAlign val="baseline"/>
        <sz val="9"/>
        <color theme="1"/>
        <name val="Arial"/>
        <scheme val="minor"/>
      </font>
      <alignment horizontal="center" vertical="center" textRotation="0" wrapText="0" indent="0" justifyLastLine="0" shrinkToFit="0" readingOrder="0"/>
    </dxf>
    <dxf>
      <font>
        <strike val="0"/>
        <outline val="0"/>
        <shadow val="0"/>
        <u val="none"/>
        <vertAlign val="baseline"/>
        <sz val="8"/>
        <color rgb="FF4D4D4F"/>
        <name val="Arial"/>
        <scheme val="none"/>
      </font>
      <alignment horizontal="general" vertical="center" textRotation="0" wrapText="0" indent="0" justifyLastLine="0" shrinkToFit="0" readingOrder="0"/>
    </dxf>
    <dxf>
      <font>
        <strike val="0"/>
        <outline val="0"/>
        <shadow val="0"/>
        <u val="none"/>
        <vertAlign val="baseline"/>
        <sz val="8"/>
        <color theme="1"/>
        <name val="Arial"/>
        <scheme val="minor"/>
      </font>
      <numFmt numFmtId="0" formatCode="General"/>
      <alignment horizontal="general" vertical="center" textRotation="0" wrapText="0" indent="0" justifyLastLine="0" shrinkToFit="0" readingOrder="0"/>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ill>
        <patternFill>
          <bgColor theme="0" tint="-0.24994659260841701"/>
        </patternFill>
      </fill>
    </dxf>
    <dxf>
      <font>
        <b val="0"/>
        <i val="0"/>
        <color theme="0"/>
      </font>
      <fill>
        <patternFill>
          <bgColor theme="8"/>
        </patternFill>
      </fill>
      <border>
        <left style="thin">
          <color theme="0"/>
        </left>
        <right style="thin">
          <color theme="0"/>
        </right>
      </border>
    </dxf>
    <dxf>
      <fill>
        <patternFill>
          <bgColor theme="0" tint="-0.14996795556505021"/>
        </patternFill>
      </fill>
      <border>
        <left style="thin">
          <color theme="0"/>
        </left>
        <right style="thin">
          <color theme="0"/>
        </right>
      </border>
    </dxf>
    <dxf>
      <font>
        <b val="0"/>
        <i val="0"/>
        <color theme="0"/>
      </font>
      <fill>
        <patternFill>
          <bgColor theme="6"/>
        </patternFill>
      </fill>
      <border>
        <left style="thin">
          <color theme="0"/>
        </left>
        <right style="thin">
          <color theme="0"/>
        </right>
      </border>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font>
        <strike val="0"/>
        <outline val="0"/>
        <shadow val="0"/>
        <u val="none"/>
        <vertAlign val="baseline"/>
        <sz val="8"/>
        <color theme="1"/>
        <name val="Arial"/>
        <scheme val="minor"/>
      </font>
    </dxf>
    <dxf>
      <alignment vertical="center" indent="0" justifyLastLine="0" shrinkToFit="0" readingOrder="0"/>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dxf>
    <dxf>
      <font>
        <strike val="0"/>
        <outline val="0"/>
        <shadow val="0"/>
        <u val="none"/>
        <vertAlign val="baseline"/>
        <sz val="8"/>
        <name val="Arial"/>
      </font>
      <alignment vertical="bottom" textRotation="0" wrapText="1" indent="0" justifyLastLine="0" shrinkToFit="0" readingOrder="0"/>
    </dxf>
    <dxf>
      <fill>
        <patternFill>
          <bgColor theme="0" tint="-0.24994659260841701"/>
        </patternFill>
      </fill>
    </dxf>
    <dxf>
      <font>
        <b/>
        <color theme="1"/>
      </font>
      <border>
        <left/>
        <right/>
        <top/>
        <bottom style="thin">
          <color theme="3"/>
        </bottom>
        <vertical/>
        <horizontal/>
      </border>
    </dxf>
    <dxf>
      <font>
        <color theme="1"/>
      </font>
      <border>
        <top style="hair">
          <color theme="2"/>
        </top>
        <bottom style="hair">
          <color theme="2"/>
        </bottom>
        <horizontal style="hair">
          <color theme="2"/>
        </horizontal>
      </border>
    </dxf>
    <dxf>
      <font>
        <b/>
        <i val="0"/>
      </font>
      <border>
        <top/>
        <bottom style="medium">
          <color theme="2"/>
        </bottom>
        <horizontal/>
      </border>
    </dxf>
    <dxf>
      <border>
        <top style="thin">
          <color theme="2"/>
        </top>
        <bottom style="thin">
          <color theme="2"/>
        </bottom>
        <horizontal style="hair">
          <color theme="2"/>
        </horizontal>
      </border>
    </dxf>
    <dxf>
      <border>
        <top style="medium">
          <color theme="2"/>
        </top>
        <bottom style="medium">
          <color theme="2"/>
        </bottom>
        <horizontal/>
      </border>
    </dxf>
    <dxf>
      <font>
        <b/>
        <i val="0"/>
      </font>
      <border>
        <top/>
        <bottom style="medium">
          <color theme="2"/>
        </bottom>
        <horizontal/>
      </border>
    </dxf>
    <dxf>
      <border>
        <top style="thin">
          <color theme="2"/>
        </top>
        <bottom style="thin">
          <color theme="2"/>
        </bottom>
        <horizontal style="hair">
          <color theme="2"/>
        </horizontal>
      </border>
    </dxf>
  </dxfs>
  <tableStyles count="3" defaultTableStyle="TableStyleMedium2" defaultPivotStyle="PivotStyleLight16">
    <tableStyle name="BHI" pivot="0" count="3">
      <tableStyleElement type="wholeTable" dxfId="590"/>
      <tableStyleElement type="headerRow" dxfId="589"/>
      <tableStyleElement type="totalRow" dxfId="588"/>
    </tableStyle>
    <tableStyle name="BHI_Pivot" table="0" count="2">
      <tableStyleElement type="wholeTable" dxfId="587"/>
      <tableStyleElement type="headerRow" dxfId="586"/>
    </tableStyle>
    <tableStyle name="BHI_table" pivot="0" count="2">
      <tableStyleElement type="wholeTable" dxfId="585"/>
      <tableStyleElement type="headerRow" dxfId="584"/>
    </tableStyle>
  </tableStyles>
  <colors>
    <mruColors>
      <color rgb="FFF6EDF7"/>
      <color rgb="FFF1E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276224</xdr:colOff>
      <xdr:row>0</xdr:row>
      <xdr:rowOff>0</xdr:rowOff>
    </xdr:from>
    <xdr:to>
      <xdr:col>3</xdr:col>
      <xdr:colOff>1695450</xdr:colOff>
      <xdr:row>2</xdr:row>
      <xdr:rowOff>0</xdr:rowOff>
    </xdr:to>
    <xdr:sp macro="" textlink="">
      <xdr:nvSpPr>
        <xdr:cNvPr id="2" name="TextBox 1"/>
        <xdr:cNvSpPr txBox="1"/>
      </xdr:nvSpPr>
      <xdr:spPr>
        <a:xfrm>
          <a:off x="276224" y="0"/>
          <a:ext cx="13477876" cy="1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r>
            <a:rPr lang="en-AU" sz="2000">
              <a:solidFill>
                <a:schemeClr val="bg1"/>
              </a:solidFill>
            </a:rPr>
            <a:t>Results from the Emergency Department</a:t>
          </a:r>
          <a:r>
            <a:rPr lang="en-AU" sz="2000" baseline="0">
              <a:solidFill>
                <a:schemeClr val="bg1"/>
              </a:solidFill>
            </a:rPr>
            <a:t> Patient </a:t>
          </a:r>
          <a:r>
            <a:rPr lang="en-AU" sz="2000">
              <a:solidFill>
                <a:schemeClr val="bg1"/>
              </a:solidFill>
            </a:rPr>
            <a:t>Survey 2017–18</a:t>
          </a:r>
        </a:p>
        <a:p>
          <a:r>
            <a:rPr lang="en-AU" sz="1600">
              <a:solidFill>
                <a:schemeClr val="bg1"/>
              </a:solidFill>
            </a:rPr>
            <a:t>Supplementary</a:t>
          </a:r>
          <a:r>
            <a:rPr lang="en-AU" sz="1600" baseline="0">
              <a:solidFill>
                <a:schemeClr val="bg1"/>
              </a:solidFill>
            </a:rPr>
            <a:t> d</a:t>
          </a:r>
          <a:r>
            <a:rPr lang="en-AU" sz="1600">
              <a:solidFill>
                <a:schemeClr val="bg1"/>
              </a:solidFill>
            </a:rPr>
            <a:t>ata tables</a:t>
          </a:r>
        </a:p>
      </xdr:txBody>
    </xdr:sp>
    <xdr:clientData/>
  </xdr:twoCellAnchor>
  <xdr:oneCellAnchor>
    <xdr:from>
      <xdr:col>3</xdr:col>
      <xdr:colOff>4991752</xdr:colOff>
      <xdr:row>0</xdr:row>
      <xdr:rowOff>302559</xdr:rowOff>
    </xdr:from>
    <xdr:ext cx="1608512" cy="541898"/>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2311" y="302559"/>
          <a:ext cx="1608512" cy="5418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1</xdr:col>
      <xdr:colOff>0</xdr:colOff>
      <xdr:row>2</xdr:row>
      <xdr:rowOff>180974</xdr:rowOff>
    </xdr:from>
    <xdr:to>
      <xdr:col>2</xdr:col>
      <xdr:colOff>0</xdr:colOff>
      <xdr:row>39</xdr:row>
      <xdr:rowOff>180974</xdr:rowOff>
    </xdr:to>
    <xdr:sp macro="" textlink="">
      <xdr:nvSpPr>
        <xdr:cNvPr id="4" name="TextBox 3"/>
        <xdr:cNvSpPr txBox="1"/>
      </xdr:nvSpPr>
      <xdr:spPr>
        <a:xfrm>
          <a:off x="276225" y="1333499"/>
          <a:ext cx="6600825" cy="669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marR="0" lvl="0" indent="0" defTabSz="720000" eaLnBrk="1" fontAlgn="auto" latinLnBrk="0" hangingPunct="1">
            <a:lnSpc>
              <a:spcPct val="120000"/>
            </a:lnSpc>
            <a:spcBef>
              <a:spcPts val="300"/>
            </a:spcBef>
            <a:spcAft>
              <a:spcPts val="300"/>
            </a:spcAft>
            <a:buClrTx/>
            <a:buSzTx/>
            <a:buFontTx/>
            <a:buNone/>
            <a:tabLst>
              <a:tab pos="180000" algn="l"/>
            </a:tabLst>
            <a:defRPr/>
          </a:pPr>
          <a:r>
            <a:rPr lang="en-AU" sz="1000">
              <a:solidFill>
                <a:schemeClr val="tx1"/>
              </a:solidFill>
              <a:effectLst/>
              <a:latin typeface="Arial" panose="020B0604020202020204" pitchFamily="34" charset="0"/>
              <a:ea typeface="+mn-ea"/>
              <a:cs typeface="Arial" panose="020B0604020202020204" pitchFamily="34" charset="0"/>
            </a:rPr>
            <a:t>These supplementary data tables reflect the </a:t>
          </a:r>
          <a:r>
            <a:rPr lang="en-AU" sz="1000">
              <a:solidFill>
                <a:schemeClr val="tx1"/>
              </a:solidFill>
              <a:latin typeface="Arial" panose="020B0604020202020204" pitchFamily="34" charset="0"/>
              <a:ea typeface="+mn-ea"/>
              <a:cs typeface="Arial" panose="020B0604020202020204" pitchFamily="34" charset="0"/>
            </a:rPr>
            <a:t>experiences of 15,995 patients who completed a survey about their care in one of 82 emergency departments (EDs)</a:t>
          </a:r>
          <a:r>
            <a:rPr lang="en-AU" sz="1000" baseline="0">
              <a:solidFill>
                <a:schemeClr val="tx1"/>
              </a:solidFill>
              <a:latin typeface="Arial" panose="020B0604020202020204" pitchFamily="34" charset="0"/>
              <a:ea typeface="+mn-ea"/>
              <a:cs typeface="Arial" panose="020B0604020202020204" pitchFamily="34" charset="0"/>
            </a:rPr>
            <a:t> </a:t>
          </a:r>
          <a:r>
            <a:rPr lang="en-AU" sz="1000">
              <a:solidFill>
                <a:schemeClr val="tx1"/>
              </a:solidFill>
              <a:latin typeface="Arial" panose="020B0604020202020204" pitchFamily="34" charset="0"/>
              <a:ea typeface="+mn-ea"/>
              <a:cs typeface="Arial" panose="020B0604020202020204" pitchFamily="34" charset="0"/>
            </a:rPr>
            <a:t>in NSW. The tables are a supplement </a:t>
          </a:r>
          <a:r>
            <a:rPr lang="en-AU" sz="1000">
              <a:solidFill>
                <a:schemeClr val="tx1"/>
              </a:solidFill>
              <a:effectLst/>
              <a:latin typeface="Arial" panose="020B0604020202020204" pitchFamily="34" charset="0"/>
              <a:ea typeface="+mn-ea"/>
              <a:cs typeface="Arial" panose="020B0604020202020204" pitchFamily="34" charset="0"/>
            </a:rPr>
            <a:t>to</a:t>
          </a:r>
          <a:r>
            <a:rPr lang="en-AU" sz="1000" baseline="0">
              <a:solidFill>
                <a:schemeClr val="tx1"/>
              </a:solidFill>
              <a:effectLst/>
              <a:latin typeface="Arial" panose="020B0604020202020204" pitchFamily="34" charset="0"/>
              <a:ea typeface="+mn-ea"/>
              <a:cs typeface="Arial" panose="020B0604020202020204" pitchFamily="34" charset="0"/>
            </a:rPr>
            <a:t> a Snapshot </a:t>
          </a:r>
          <a:r>
            <a:rPr lang="en-AU" sz="1000">
              <a:solidFill>
                <a:schemeClr val="tx1"/>
              </a:solidFill>
              <a:effectLst/>
              <a:latin typeface="Arial" panose="020B0604020202020204" pitchFamily="34" charset="0"/>
              <a:ea typeface="+mn-ea"/>
              <a:cs typeface="Arial" panose="020B0604020202020204" pitchFamily="34" charset="0"/>
            </a:rPr>
            <a:t>report</a:t>
          </a:r>
          <a:r>
            <a:rPr lang="en-AU" sz="1000" baseline="0">
              <a:solidFill>
                <a:schemeClr val="tx1"/>
              </a:solidFill>
              <a:effectLst/>
              <a:latin typeface="Arial" panose="020B0604020202020204" pitchFamily="34" charset="0"/>
              <a:ea typeface="+mn-ea"/>
              <a:cs typeface="Arial" panose="020B0604020202020204" pitchFamily="34" charset="0"/>
            </a:rPr>
            <a:t>, </a:t>
          </a:r>
          <a:r>
            <a:rPr lang="en-AU" sz="1000" i="1" baseline="0">
              <a:solidFill>
                <a:schemeClr val="tx1"/>
              </a:solidFill>
              <a:effectLst/>
              <a:latin typeface="Arial" panose="020B0604020202020204" pitchFamily="34" charset="0"/>
              <a:ea typeface="+mn-ea"/>
              <a:cs typeface="Arial" panose="020B0604020202020204" pitchFamily="34" charset="0"/>
            </a:rPr>
            <a:t>Results from the 2017–18 patient survey, Emergency departments</a:t>
          </a:r>
          <a:r>
            <a:rPr lang="en-AU" sz="1000" i="0">
              <a:solidFill>
                <a:schemeClr val="tx1"/>
              </a:solidFill>
              <a:effectLst/>
              <a:latin typeface="Arial" panose="020B0604020202020204" pitchFamily="34" charset="0"/>
              <a:ea typeface="+mn-ea"/>
              <a:cs typeface="Arial" panose="020B0604020202020204" pitchFamily="34" charset="0"/>
            </a:rPr>
            <a:t>,</a:t>
          </a:r>
          <a:r>
            <a:rPr lang="en-AU" sz="1000" i="1">
              <a:solidFill>
                <a:schemeClr val="tx1"/>
              </a:solidFill>
              <a:effectLst/>
              <a:latin typeface="Arial" panose="020B0604020202020204" pitchFamily="34" charset="0"/>
              <a:ea typeface="+mn-ea"/>
              <a:cs typeface="Arial" panose="020B0604020202020204" pitchFamily="34" charset="0"/>
            </a:rPr>
            <a:t> </a:t>
          </a:r>
          <a:r>
            <a:rPr lang="en-AU" sz="1000">
              <a:solidFill>
                <a:schemeClr val="tx1"/>
              </a:solidFill>
              <a:effectLst/>
              <a:latin typeface="Arial" panose="020B0604020202020204" pitchFamily="34" charset="0"/>
              <a:ea typeface="+mn-ea"/>
              <a:cs typeface="Arial" panose="020B0604020202020204" pitchFamily="34" charset="0"/>
            </a:rPr>
            <a:t>which is part of the</a:t>
          </a:r>
          <a:r>
            <a:rPr lang="en-AU" sz="1000" baseline="0">
              <a:solidFill>
                <a:schemeClr val="tx1"/>
              </a:solidFill>
              <a:effectLst/>
              <a:latin typeface="Arial" panose="020B0604020202020204" pitchFamily="34" charset="0"/>
              <a:ea typeface="+mn-ea"/>
              <a:cs typeface="Arial" panose="020B0604020202020204" pitchFamily="34" charset="0"/>
            </a:rPr>
            <a:t> Bureau of Health Information's (BHI)</a:t>
          </a:r>
          <a:r>
            <a:rPr lang="en-AU" sz="1000">
              <a:solidFill>
                <a:schemeClr val="tx1"/>
              </a:solidFill>
              <a:effectLst/>
              <a:latin typeface="Arial" panose="020B0604020202020204" pitchFamily="34" charset="0"/>
              <a:ea typeface="+mn-ea"/>
              <a:cs typeface="Arial" panose="020B0604020202020204" pitchFamily="34" charset="0"/>
            </a:rPr>
            <a:t> series of short form reports. </a:t>
          </a:r>
          <a:endParaRPr lang="en-AU" sz="1000">
            <a:solidFill>
              <a:schemeClr val="tx1"/>
            </a:solidFill>
            <a:effectLst/>
            <a:latin typeface="Arial" panose="020B0604020202020204" pitchFamily="34" charset="0"/>
            <a:cs typeface="Arial" panose="020B0604020202020204" pitchFamily="34" charset="0"/>
          </a:endParaRPr>
        </a:p>
        <a:p>
          <a:pPr defTabSz="720000">
            <a:lnSpc>
              <a:spcPct val="120000"/>
            </a:lnSpc>
            <a:spcBef>
              <a:spcPts val="300"/>
            </a:spcBef>
            <a:spcAft>
              <a:spcPts val="300"/>
            </a:spcAft>
            <a:tabLst>
              <a:tab pos="180000" algn="l"/>
            </a:tabLst>
          </a:pPr>
          <a:r>
            <a:rPr lang="en-AU" sz="1000">
              <a:solidFill>
                <a:schemeClr val="tx1"/>
              </a:solidFill>
              <a:latin typeface="Arial" panose="020B0604020202020204" pitchFamily="34" charset="0"/>
              <a:cs typeface="Arial" panose="020B0604020202020204" pitchFamily="34" charset="0"/>
            </a:rPr>
            <a:t>The results </a:t>
          </a:r>
          <a:r>
            <a:rPr lang="en-AU" sz="1000">
              <a:solidFill>
                <a:schemeClr val="tx1"/>
              </a:solidFill>
              <a:latin typeface="Arial" panose="020B0604020202020204" pitchFamily="34" charset="0"/>
              <a:ea typeface="+mn-ea"/>
              <a:cs typeface="Arial" panose="020B0604020202020204" pitchFamily="34" charset="0"/>
            </a:rPr>
            <a:t>presented in these tables are based on the responses of patients who attended</a:t>
          </a:r>
          <a:r>
            <a:rPr lang="en-AU" sz="1000" baseline="0">
              <a:solidFill>
                <a:schemeClr val="tx1"/>
              </a:solidFill>
              <a:latin typeface="Arial" panose="020B0604020202020204" pitchFamily="34" charset="0"/>
              <a:ea typeface="+mn-ea"/>
              <a:cs typeface="Arial" panose="020B0604020202020204" pitchFamily="34" charset="0"/>
            </a:rPr>
            <a:t> an ED between July </a:t>
          </a:r>
          <a:r>
            <a:rPr lang="en-AU" sz="1000">
              <a:solidFill>
                <a:schemeClr val="tx1"/>
              </a:solidFill>
              <a:latin typeface="Arial" panose="020B0604020202020204" pitchFamily="34" charset="0"/>
              <a:ea typeface="+mn-ea"/>
              <a:cs typeface="Arial" panose="020B0604020202020204" pitchFamily="34" charset="0"/>
            </a:rPr>
            <a:t>2017</a:t>
          </a:r>
          <a:r>
            <a:rPr lang="en-AU" sz="1000" baseline="0">
              <a:solidFill>
                <a:schemeClr val="tx1"/>
              </a:solidFill>
              <a:latin typeface="Arial" panose="020B0604020202020204" pitchFamily="34" charset="0"/>
              <a:ea typeface="+mn-ea"/>
              <a:cs typeface="Arial" panose="020B0604020202020204" pitchFamily="34" charset="0"/>
            </a:rPr>
            <a:t> and June 2018.</a:t>
          </a:r>
          <a:r>
            <a:rPr lang="en-AU" sz="1000">
              <a:solidFill>
                <a:schemeClr val="tx1"/>
              </a:solidFill>
              <a:latin typeface="Arial" panose="020B0604020202020204" pitchFamily="34" charset="0"/>
              <a:ea typeface="+mn-ea"/>
              <a:cs typeface="Arial" panose="020B0604020202020204" pitchFamily="34" charset="0"/>
            </a:rPr>
            <a:t> The questionnaire consisted of 91 questions, including two free-text questions asking patients what they thought was the best part of care, and what needs improving. Examples of responses to the two free-text </a:t>
          </a:r>
          <a:r>
            <a:rPr lang="en-AU" sz="1000">
              <a:solidFill>
                <a:schemeClr val="tx1"/>
              </a:solidFill>
              <a:latin typeface="Arial" panose="020B0604020202020204" pitchFamily="34" charset="0"/>
              <a:cs typeface="Arial" panose="020B0604020202020204" pitchFamily="34" charset="0"/>
            </a:rPr>
            <a:t>questions are highlighted in the Snapshot report. All free-text</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comments are provided to local health districts (LHDs) to inform quality improvement efforts. The</a:t>
          </a:r>
          <a:r>
            <a:rPr lang="en-AU" sz="1000" baseline="0">
              <a:solidFill>
                <a:schemeClr val="tx1"/>
              </a:solidFill>
              <a:latin typeface="Arial" panose="020B0604020202020204" pitchFamily="34" charset="0"/>
              <a:cs typeface="Arial" panose="020B0604020202020204" pitchFamily="34" charset="0"/>
            </a:rPr>
            <a:t> main responses </a:t>
          </a:r>
          <a:r>
            <a:rPr lang="en-AU" sz="1000">
              <a:solidFill>
                <a:schemeClr val="tx1"/>
              </a:solidFill>
              <a:latin typeface="Arial" panose="020B0604020202020204" pitchFamily="34" charset="0"/>
              <a:cs typeface="Arial" panose="020B0604020202020204" pitchFamily="34" charset="0"/>
            </a:rPr>
            <a:t>from 72 performance questions are presented in these data tables for</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2017–18. </a:t>
          </a:r>
          <a:r>
            <a:rPr lang="en-AU" sz="1000" i="1">
              <a:solidFill>
                <a:schemeClr val="tx1"/>
              </a:solidFill>
              <a:latin typeface="Arial" panose="020B0604020202020204" pitchFamily="34" charset="0"/>
              <a:cs typeface="Arial" panose="020B0604020202020204" pitchFamily="34" charset="0"/>
            </a:rPr>
            <a:t>Emergency Department Patient Survey (EDPS) 2016–17</a:t>
          </a:r>
          <a:r>
            <a:rPr lang="en-AU" sz="1000">
              <a:solidFill>
                <a:schemeClr val="tx1"/>
              </a:solidFill>
              <a:latin typeface="Arial" panose="020B0604020202020204" pitchFamily="34" charset="0"/>
              <a:cs typeface="Arial" panose="020B0604020202020204" pitchFamily="34" charset="0"/>
            </a:rPr>
            <a:t> results are also provided, and compared with 2017–18 results for those questions that did not change.</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Results for all</a:t>
          </a:r>
          <a:r>
            <a:rPr lang="en-AU" sz="1000" baseline="0">
              <a:solidFill>
                <a:schemeClr val="tx1"/>
              </a:solidFill>
              <a:latin typeface="Arial" panose="020B0604020202020204" pitchFamily="34" charset="0"/>
              <a:cs typeface="Arial" panose="020B0604020202020204" pitchFamily="34" charset="0"/>
            </a:rPr>
            <a:t> questions are </a:t>
          </a:r>
          <a:r>
            <a:rPr lang="en-AU" sz="1000">
              <a:solidFill>
                <a:schemeClr val="tx1"/>
              </a:solidFill>
              <a:latin typeface="Arial" panose="020B0604020202020204" pitchFamily="34" charset="0"/>
              <a:cs typeface="Arial" panose="020B0604020202020204" pitchFamily="34" charset="0"/>
            </a:rPr>
            <a:t>provided on BHI’s interactive data portal, Healthcare Observer.</a:t>
          </a:r>
          <a:br>
            <a:rPr lang="en-AU" sz="1000">
              <a:solidFill>
                <a:schemeClr val="tx1"/>
              </a:solidFill>
              <a:latin typeface="Arial" panose="020B0604020202020204" pitchFamily="34" charset="0"/>
              <a:cs typeface="Arial" panose="020B0604020202020204" pitchFamily="34" charset="0"/>
            </a:rPr>
          </a:br>
          <a:r>
            <a:rPr lang="en-AU" sz="1000">
              <a:solidFill>
                <a:schemeClr val="tx1"/>
              </a:solidFill>
              <a:latin typeface="Arial" panose="020B0604020202020204" pitchFamily="34" charset="0"/>
              <a:cs typeface="Arial" panose="020B0604020202020204" pitchFamily="34" charset="0"/>
            </a:rPr>
            <a:t/>
          </a:r>
          <a:br>
            <a:rPr lang="en-AU" sz="1000">
              <a:solidFill>
                <a:schemeClr val="tx1"/>
              </a:solidFill>
              <a:latin typeface="Arial" panose="020B0604020202020204" pitchFamily="34" charset="0"/>
              <a:cs typeface="Arial" panose="020B0604020202020204" pitchFamily="34" charset="0"/>
            </a:rPr>
          </a:br>
          <a:r>
            <a:rPr lang="en-AU" sz="900" b="1" i="0">
              <a:solidFill>
                <a:sysClr val="windowText" lastClr="000000"/>
              </a:solidFill>
              <a:effectLst/>
              <a:latin typeface="+mn-lt"/>
              <a:ea typeface="+mn-ea"/>
              <a:cs typeface="+mn-cs"/>
            </a:rPr>
            <a:t>Note: Results for EDPS 2016–17 have been revised to take into account changes in the survey weights and programming method used by BHI. See the revised 2016–17 Technical Supplement for more information. </a:t>
          </a:r>
          <a:endParaRPr lang="en-AU" sz="900" b="1" i="0">
            <a:solidFill>
              <a:sysClr val="windowText" lastClr="000000"/>
            </a:solidFill>
            <a:latin typeface="+mn-lt"/>
            <a:cs typeface="Arial" panose="020B0604020202020204" pitchFamily="34" charset="0"/>
          </a:endParaRPr>
        </a:p>
        <a:p>
          <a:pPr defTabSz="720000">
            <a:lnSpc>
              <a:spcPct val="120000"/>
            </a:lnSpc>
            <a:spcBef>
              <a:spcPts val="1200"/>
            </a:spcBef>
            <a:spcAft>
              <a:spcPts val="300"/>
            </a:spcAft>
            <a:tabLst>
              <a:tab pos="180000" algn="l"/>
            </a:tabLst>
          </a:pPr>
          <a:r>
            <a:rPr lang="en-AU" sz="1200" b="0">
              <a:solidFill>
                <a:schemeClr val="accent2"/>
              </a:solidFill>
              <a:latin typeface="Arial" panose="020B0604020202020204" pitchFamily="34" charset="0"/>
              <a:cs typeface="Arial" panose="020B0604020202020204" pitchFamily="34" charset="0"/>
            </a:rPr>
            <a:t>Tables included: </a:t>
          </a:r>
        </a:p>
        <a:p>
          <a:pPr marL="90000" indent="-90000" defTabSz="720000">
            <a:lnSpc>
              <a:spcPct val="120000"/>
            </a:lnSpc>
            <a:spcBef>
              <a:spcPts val="300"/>
            </a:spcBef>
            <a:spcAft>
              <a:spcPts val="300"/>
            </a:spcAft>
            <a:buFont typeface="Arial" panose="020B0604020202020204" pitchFamily="34" charset="0"/>
            <a:buChar char="•"/>
            <a:tabLst>
              <a:tab pos="180000" algn="l"/>
            </a:tabLst>
          </a:pPr>
          <a:r>
            <a:rPr lang="en-AU" sz="1000" b="1">
              <a:solidFill>
                <a:schemeClr val="tx1"/>
              </a:solidFill>
              <a:latin typeface="Arial" panose="020B0604020202020204" pitchFamily="34" charset="0"/>
              <a:cs typeface="Arial" panose="020B0604020202020204" pitchFamily="34" charset="0"/>
            </a:rPr>
            <a:t>Response rates: </a:t>
          </a:r>
          <a:r>
            <a:rPr lang="en-AU" sz="1000">
              <a:solidFill>
                <a:schemeClr val="tx1"/>
              </a:solidFill>
              <a:latin typeface="Arial" panose="020B0604020202020204" pitchFamily="34" charset="0"/>
              <a:cs typeface="Arial" panose="020B0604020202020204" pitchFamily="34" charset="0"/>
            </a:rPr>
            <a:t>Details the sample size and number of respondents. For</a:t>
          </a:r>
          <a:r>
            <a:rPr lang="en-AU" sz="1000" baseline="0">
              <a:solidFill>
                <a:schemeClr val="tx1"/>
              </a:solidFill>
              <a:latin typeface="Arial" panose="020B0604020202020204" pitchFamily="34" charset="0"/>
              <a:cs typeface="Arial" panose="020B0604020202020204" pitchFamily="34" charset="0"/>
            </a:rPr>
            <a:t> the current survey, </a:t>
          </a:r>
          <a:r>
            <a:rPr lang="en-AU" sz="1000" baseline="0">
              <a:solidFill>
                <a:schemeClr val="tx1"/>
              </a:solidFill>
              <a:latin typeface="Arial" panose="020B0604020202020204" pitchFamily="34" charset="0"/>
              <a:ea typeface="+mn-ea"/>
              <a:cs typeface="Arial" panose="020B0604020202020204" pitchFamily="34" charset="0"/>
            </a:rPr>
            <a:t>EDPS</a:t>
          </a:r>
          <a:r>
            <a:rPr lang="en-AU" sz="1000" baseline="0">
              <a:solidFill>
                <a:schemeClr val="tx1"/>
              </a:solidFill>
              <a:latin typeface="Arial" panose="020B0604020202020204" pitchFamily="34" charset="0"/>
              <a:cs typeface="Arial" panose="020B0604020202020204" pitchFamily="34" charset="0"/>
            </a:rPr>
            <a:t> 20</a:t>
          </a:r>
          <a:r>
            <a:rPr lang="en-AU" sz="1000" baseline="0">
              <a:solidFill>
                <a:schemeClr val="tx1"/>
              </a:solidFill>
              <a:latin typeface="Arial" panose="020B0604020202020204" pitchFamily="34" charset="0"/>
              <a:ea typeface="+mn-ea"/>
              <a:cs typeface="Arial" panose="020B0604020202020204" pitchFamily="34" charset="0"/>
            </a:rPr>
            <a:t>17–18</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82</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EDs and 17 LHDs are reported.</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Response rates are also presented for the </a:t>
          </a:r>
          <a:r>
            <a:rPr lang="en-AU" sz="1000" baseline="0">
              <a:solidFill>
                <a:schemeClr val="tx1"/>
              </a:solidFill>
              <a:latin typeface="Arial" panose="020B0604020202020204" pitchFamily="34" charset="0"/>
              <a:ea typeface="+mn-ea"/>
              <a:cs typeface="Arial" panose="020B0604020202020204" pitchFamily="34" charset="0"/>
            </a:rPr>
            <a:t>2016–17</a:t>
          </a:r>
          <a:r>
            <a:rPr lang="en-AU" sz="1000">
              <a:solidFill>
                <a:schemeClr val="tx1"/>
              </a:solidFill>
              <a:latin typeface="Arial" panose="020B0604020202020204" pitchFamily="34" charset="0"/>
              <a:cs typeface="Arial" panose="020B0604020202020204" pitchFamily="34" charset="0"/>
            </a:rPr>
            <a:t> survey</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to inform interpretation of changes over </a:t>
          </a:r>
          <a:r>
            <a:rPr lang="en-AU" sz="1000" baseline="0">
              <a:solidFill>
                <a:schemeClr val="tx1"/>
              </a:solidFill>
              <a:latin typeface="Arial" panose="020B0604020202020204" pitchFamily="34" charset="0"/>
              <a:ea typeface="+mn-ea"/>
              <a:cs typeface="Arial" panose="020B0604020202020204" pitchFamily="34" charset="0"/>
            </a:rPr>
            <a:t>time</a:t>
          </a:r>
          <a:r>
            <a:rPr lang="en-AU" sz="1000">
              <a:solidFill>
                <a:schemeClr val="tx1"/>
              </a:solidFill>
              <a:latin typeface="Arial" panose="020B0604020202020204" pitchFamily="34" charset="0"/>
              <a:cs typeface="Arial" panose="020B0604020202020204" pitchFamily="34" charset="0"/>
            </a:rPr>
            <a:t>.</a:t>
          </a:r>
          <a:endParaRPr lang="en-AU" sz="1000" baseline="0">
            <a:solidFill>
              <a:schemeClr val="tx1"/>
            </a:solidFill>
            <a:latin typeface="Arial" panose="020B0604020202020204" pitchFamily="34" charset="0"/>
            <a:ea typeface="+mn-ea"/>
            <a:cs typeface="Arial" panose="020B0604020202020204" pitchFamily="34" charset="0"/>
          </a:endParaRPr>
        </a:p>
        <a:p>
          <a:pPr marL="90000" indent="-90000" defTabSz="720000">
            <a:lnSpc>
              <a:spcPct val="120000"/>
            </a:lnSpc>
            <a:spcBef>
              <a:spcPts val="300"/>
            </a:spcBef>
            <a:spcAft>
              <a:spcPts val="300"/>
            </a:spcAft>
            <a:buFont typeface="Arial" panose="020B0604020202020204" pitchFamily="34" charset="0"/>
            <a:buChar char="•"/>
            <a:tabLst>
              <a:tab pos="180000" algn="l"/>
            </a:tabLst>
          </a:pPr>
          <a:r>
            <a:rPr lang="en-AU" sz="1000" b="1">
              <a:solidFill>
                <a:schemeClr val="tx1"/>
              </a:solidFill>
              <a:latin typeface="Arial" panose="020B0604020202020204" pitchFamily="34" charset="0"/>
              <a:cs typeface="Arial" panose="020B0604020202020204" pitchFamily="34" charset="0"/>
            </a:rPr>
            <a:t>Patient</a:t>
          </a:r>
          <a:r>
            <a:rPr lang="en-AU" sz="1000" b="1" baseline="0">
              <a:solidFill>
                <a:schemeClr val="tx1"/>
              </a:solidFill>
              <a:latin typeface="Arial" panose="020B0604020202020204" pitchFamily="34" charset="0"/>
              <a:cs typeface="Arial" panose="020B0604020202020204" pitchFamily="34" charset="0"/>
            </a:rPr>
            <a:t> characteristics 2017–18: </a:t>
          </a:r>
          <a:r>
            <a:rPr lang="en-AU" sz="1000">
              <a:solidFill>
                <a:schemeClr val="tx1"/>
              </a:solidFill>
              <a:latin typeface="Arial" panose="020B0604020202020204" pitchFamily="34" charset="0"/>
              <a:cs typeface="Arial" panose="020B0604020202020204" pitchFamily="34" charset="0"/>
            </a:rPr>
            <a:t>Describes characteristics of</a:t>
          </a:r>
          <a:r>
            <a:rPr lang="en-AU" sz="1000" baseline="0">
              <a:solidFill>
                <a:schemeClr val="tx1"/>
              </a:solidFill>
              <a:latin typeface="Arial" panose="020B0604020202020204" pitchFamily="34" charset="0"/>
              <a:cs typeface="Arial" panose="020B0604020202020204" pitchFamily="34" charset="0"/>
            </a:rPr>
            <a:t> patients who responded to the survey</a:t>
          </a:r>
          <a:r>
            <a:rPr lang="en-AU" sz="1000">
              <a:solidFill>
                <a:schemeClr val="tx1"/>
              </a:solidFill>
              <a:latin typeface="Arial" panose="020B0604020202020204" pitchFamily="34" charset="0"/>
              <a:cs typeface="Arial" panose="020B0604020202020204" pitchFamily="34" charset="0"/>
            </a:rPr>
            <a:t>, including age, gender, education level, and language spoken</a:t>
          </a:r>
          <a:r>
            <a:rPr lang="en-AU" sz="1000" baseline="0">
              <a:solidFill>
                <a:schemeClr val="tx1"/>
              </a:solidFill>
              <a:latin typeface="Arial" panose="020B0604020202020204" pitchFamily="34" charset="0"/>
              <a:cs typeface="Arial" panose="020B0604020202020204" pitchFamily="34" charset="0"/>
            </a:rPr>
            <a:t>, with results at state, local health district and ED level.</a:t>
          </a:r>
          <a:endParaRPr lang="en-AU" sz="1000">
            <a:solidFill>
              <a:schemeClr val="tx1"/>
            </a:solidFill>
            <a:latin typeface="Arial" panose="020B0604020202020204" pitchFamily="34" charset="0"/>
            <a:cs typeface="Arial" panose="020B0604020202020204" pitchFamily="34" charset="0"/>
          </a:endParaRPr>
        </a:p>
        <a:p>
          <a:pPr marL="90000" indent="-90000" defTabSz="720000">
            <a:lnSpc>
              <a:spcPct val="120000"/>
            </a:lnSpc>
            <a:spcBef>
              <a:spcPts val="300"/>
            </a:spcBef>
            <a:spcAft>
              <a:spcPts val="300"/>
            </a:spcAft>
            <a:buFont typeface="Arial" panose="020B0604020202020204" pitchFamily="34" charset="0"/>
            <a:buChar char="•"/>
            <a:tabLst>
              <a:tab pos="180000" algn="l"/>
            </a:tabLst>
          </a:pPr>
          <a:r>
            <a:rPr lang="en-AU" sz="1000" b="1">
              <a:solidFill>
                <a:schemeClr val="tx1"/>
              </a:solidFill>
              <a:latin typeface="Arial" panose="020B0604020202020204" pitchFamily="34" charset="0"/>
              <a:cs typeface="Arial" panose="020B0604020202020204" pitchFamily="34" charset="0"/>
            </a:rPr>
            <a:t>Summary 2017–18 and Summary</a:t>
          </a:r>
          <a:r>
            <a:rPr lang="en-AU" sz="1000" b="1" baseline="0">
              <a:solidFill>
                <a:schemeClr val="tx1"/>
              </a:solidFill>
              <a:latin typeface="Arial" panose="020B0604020202020204" pitchFamily="34" charset="0"/>
              <a:cs typeface="Arial" panose="020B0604020202020204" pitchFamily="34" charset="0"/>
            </a:rPr>
            <a:t> </a:t>
          </a:r>
          <a:r>
            <a:rPr lang="en-AU" sz="1000" b="1">
              <a:solidFill>
                <a:schemeClr val="tx1"/>
              </a:solidFill>
              <a:latin typeface="Arial" panose="020B0604020202020204" pitchFamily="34" charset="0"/>
              <a:cs typeface="Arial" panose="020B0604020202020204" pitchFamily="34" charset="0"/>
            </a:rPr>
            <a:t>2016–17: </a:t>
          </a:r>
          <a:r>
            <a:rPr lang="en-AU" sz="1000" b="0">
              <a:solidFill>
                <a:schemeClr val="tx1"/>
              </a:solidFill>
              <a:latin typeface="Arial" panose="020B0604020202020204" pitchFamily="34" charset="0"/>
              <a:ea typeface="+mn-ea"/>
              <a:cs typeface="Arial" panose="020B0604020202020204" pitchFamily="34" charset="0"/>
            </a:rPr>
            <a:t>Include</a:t>
          </a:r>
          <a:r>
            <a:rPr lang="en-AU" sz="1000" b="0" baseline="0">
              <a:solidFill>
                <a:schemeClr val="tx1"/>
              </a:solidFill>
              <a:latin typeface="Arial" panose="020B0604020202020204" pitchFamily="34" charset="0"/>
              <a:ea typeface="+mn-ea"/>
              <a:cs typeface="Arial" panose="020B0604020202020204" pitchFamily="34" charset="0"/>
            </a:rPr>
            <a:t> t</a:t>
          </a:r>
          <a:r>
            <a:rPr lang="en-AU" sz="1000">
              <a:solidFill>
                <a:schemeClr val="tx1"/>
              </a:solidFill>
              <a:latin typeface="Arial" panose="020B0604020202020204" pitchFamily="34" charset="0"/>
              <a:ea typeface="+mn-ea"/>
              <a:cs typeface="Arial" panose="020B0604020202020204" pitchFamily="34" charset="0"/>
            </a:rPr>
            <a:t>he percentage</a:t>
          </a:r>
          <a:r>
            <a:rPr lang="en-AU" sz="1000" baseline="0">
              <a:solidFill>
                <a:schemeClr val="tx1"/>
              </a:solidFill>
              <a:latin typeface="Arial" panose="020B0604020202020204" pitchFamily="34" charset="0"/>
              <a:cs typeface="Arial" panose="020B0604020202020204" pitchFamily="34" charset="0"/>
            </a:rPr>
            <a:t> of </a:t>
          </a:r>
          <a:r>
            <a:rPr lang="en-AU" sz="1000">
              <a:solidFill>
                <a:schemeClr val="tx1"/>
              </a:solidFill>
              <a:latin typeface="Arial" panose="020B0604020202020204" pitchFamily="34" charset="0"/>
              <a:cs typeface="Arial" panose="020B0604020202020204" pitchFamily="34" charset="0"/>
            </a:rPr>
            <a:t>patients answering the most positive response option for all performance measures in the surveys. Exceptions to displaying the most positive response option include results for questions regarding problems or complications, where a higher percentage is less favourable. Results of statistical significance testing of LHD and ED</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results compared with NSW are highlighted by a shading of red for results that were significantly less favourable than NSW and green for results that were significantly more favourable than NSW. More information on </a:t>
          </a:r>
          <a:r>
            <a:rPr lang="en-AU" sz="1000">
              <a:solidFill>
                <a:schemeClr val="tx1"/>
              </a:solidFill>
              <a:latin typeface="Arial" panose="020B0604020202020204" pitchFamily="34" charset="0"/>
              <a:ea typeface="+mn-ea"/>
              <a:cs typeface="Arial" panose="020B0604020202020204" pitchFamily="34" charset="0"/>
            </a:rPr>
            <a:t>the significance testing is provided in the technical supplements and in the 'Interpreting comparisons to NSW section' on this tab. </a:t>
          </a:r>
        </a:p>
        <a:p>
          <a:pPr marL="90000" marR="0" lvl="0" indent="-90000" defTabSz="720000" eaLnBrk="1" fontAlgn="auto" latinLnBrk="0" hangingPunct="1">
            <a:lnSpc>
              <a:spcPct val="120000"/>
            </a:lnSpc>
            <a:spcBef>
              <a:spcPts val="300"/>
            </a:spcBef>
            <a:spcAft>
              <a:spcPts val="300"/>
            </a:spcAft>
            <a:buClrTx/>
            <a:buSzTx/>
            <a:buFont typeface="Arial" panose="020B0604020202020204" pitchFamily="34" charset="0"/>
            <a:buChar char="•"/>
            <a:tabLst>
              <a:tab pos="180000" algn="l"/>
            </a:tabLst>
            <a:defRPr/>
          </a:pPr>
          <a:r>
            <a:rPr lang="en-AU" sz="1000" b="1">
              <a:solidFill>
                <a:schemeClr val="tx1"/>
              </a:solidFill>
              <a:effectLst/>
              <a:latin typeface="Arial" panose="020B0604020202020204" pitchFamily="34" charset="0"/>
              <a:ea typeface="+mn-ea"/>
              <a:cs typeface="Arial" panose="020B0604020202020204" pitchFamily="34" charset="0"/>
            </a:rPr>
            <a:t>Comparison between 2017–18 and 2016–17 </a:t>
          </a:r>
          <a:r>
            <a:rPr lang="en-AU" sz="1000" b="1" baseline="0">
              <a:solidFill>
                <a:schemeClr val="tx1"/>
              </a:solidFill>
              <a:effectLst/>
              <a:latin typeface="Arial" panose="020B0604020202020204" pitchFamily="34" charset="0"/>
              <a:ea typeface="+mn-ea"/>
              <a:cs typeface="Arial" panose="020B0604020202020204" pitchFamily="34" charset="0"/>
            </a:rPr>
            <a:t>surveys:</a:t>
          </a:r>
          <a:r>
            <a:rPr lang="en-AU" sz="1000" b="1">
              <a:solidFill>
                <a:schemeClr val="tx1"/>
              </a:solidFill>
              <a:effectLst/>
              <a:latin typeface="Arial" panose="020B0604020202020204" pitchFamily="34" charset="0"/>
              <a:ea typeface="+mn-ea"/>
              <a:cs typeface="Arial" panose="020B0604020202020204" pitchFamily="34" charset="0"/>
            </a:rPr>
            <a:t> </a:t>
          </a:r>
          <a:r>
            <a:rPr lang="en-AU" sz="1000" b="0">
              <a:solidFill>
                <a:schemeClr val="tx1"/>
              </a:solidFill>
              <a:effectLst/>
              <a:latin typeface="Arial" panose="020B0604020202020204" pitchFamily="34" charset="0"/>
              <a:ea typeface="+mn-ea"/>
              <a:cs typeface="Arial" panose="020B0604020202020204" pitchFamily="34" charset="0"/>
            </a:rPr>
            <a:t>Compares</a:t>
          </a:r>
          <a:r>
            <a:rPr lang="en-AU" sz="1000" b="0" baseline="0">
              <a:solidFill>
                <a:schemeClr val="tx1"/>
              </a:solidFill>
              <a:effectLst/>
              <a:latin typeface="Arial" panose="020B0604020202020204" pitchFamily="34" charset="0"/>
              <a:ea typeface="+mn-ea"/>
              <a:cs typeface="Arial" panose="020B0604020202020204" pitchFamily="34" charset="0"/>
            </a:rPr>
            <a:t> t</a:t>
          </a:r>
          <a:r>
            <a:rPr lang="en-AU" sz="1000">
              <a:solidFill>
                <a:schemeClr val="tx1"/>
              </a:solidFill>
              <a:effectLst/>
              <a:latin typeface="Arial" panose="020B0604020202020204" pitchFamily="34" charset="0"/>
              <a:ea typeface="+mn-ea"/>
              <a:cs typeface="Arial" panose="020B0604020202020204" pitchFamily="34" charset="0"/>
            </a:rPr>
            <a:t>he results of the performance measures in the</a:t>
          </a:r>
          <a:br>
            <a:rPr lang="en-AU" sz="1000">
              <a:solidFill>
                <a:schemeClr val="tx1"/>
              </a:solidFill>
              <a:effectLst/>
              <a:latin typeface="Arial" panose="020B0604020202020204" pitchFamily="34" charset="0"/>
              <a:ea typeface="+mn-ea"/>
              <a:cs typeface="Arial" panose="020B0604020202020204" pitchFamily="34" charset="0"/>
            </a:rPr>
          </a:br>
          <a:r>
            <a:rPr lang="en-AU" sz="1000">
              <a:solidFill>
                <a:schemeClr val="tx1"/>
              </a:solidFill>
              <a:effectLst/>
              <a:latin typeface="Arial" panose="020B0604020202020204" pitchFamily="34" charset="0"/>
              <a:ea typeface="+mn-ea"/>
              <a:cs typeface="Arial" panose="020B0604020202020204" pitchFamily="34" charset="0"/>
            </a:rPr>
            <a:t>summary of results tables</a:t>
          </a:r>
          <a:r>
            <a:rPr lang="en-AU" sz="1000" baseline="0">
              <a:solidFill>
                <a:schemeClr val="tx1"/>
              </a:solidFill>
              <a:effectLst/>
              <a:latin typeface="Arial" panose="020B0604020202020204" pitchFamily="34" charset="0"/>
              <a:ea typeface="+mn-ea"/>
              <a:cs typeface="Arial" panose="020B0604020202020204" pitchFamily="34" charset="0"/>
            </a:rPr>
            <a:t> for </a:t>
          </a:r>
          <a:r>
            <a:rPr lang="en-AU" sz="1000">
              <a:solidFill>
                <a:schemeClr val="tx1"/>
              </a:solidFill>
              <a:effectLst/>
              <a:latin typeface="Arial" panose="020B0604020202020204" pitchFamily="34" charset="0"/>
              <a:ea typeface="+mn-ea"/>
              <a:cs typeface="Arial" panose="020B0604020202020204" pitchFamily="34" charset="0"/>
            </a:rPr>
            <a:t>questions that were common to both surveys. Results are shown</a:t>
          </a:r>
          <a:br>
            <a:rPr lang="en-AU" sz="1000">
              <a:solidFill>
                <a:schemeClr val="tx1"/>
              </a:solidFill>
              <a:effectLst/>
              <a:latin typeface="Arial" panose="020B0604020202020204" pitchFamily="34" charset="0"/>
              <a:ea typeface="+mn-ea"/>
              <a:cs typeface="Arial" panose="020B0604020202020204" pitchFamily="34" charset="0"/>
            </a:rPr>
          </a:br>
          <a:r>
            <a:rPr lang="en-AU" sz="1000">
              <a:solidFill>
                <a:schemeClr val="tx1"/>
              </a:solidFill>
              <a:effectLst/>
              <a:latin typeface="Arial" panose="020B0604020202020204" pitchFamily="34" charset="0"/>
              <a:ea typeface="+mn-ea"/>
              <a:cs typeface="Arial" panose="020B0604020202020204" pitchFamily="34" charset="0"/>
            </a:rPr>
            <a:t>as</a:t>
          </a:r>
          <a:r>
            <a:rPr lang="en-AU" sz="1000" baseline="0">
              <a:solidFill>
                <a:schemeClr val="tx1"/>
              </a:solidFill>
              <a:effectLst/>
              <a:latin typeface="Arial" panose="020B0604020202020204" pitchFamily="34" charset="0"/>
              <a:ea typeface="+mn-ea"/>
              <a:cs typeface="Arial" panose="020B0604020202020204" pitchFamily="34" charset="0"/>
            </a:rPr>
            <a:t> </a:t>
          </a:r>
          <a:r>
            <a:rPr lang="en-AU" sz="1000">
              <a:solidFill>
                <a:schemeClr val="tx1"/>
              </a:solidFill>
              <a:effectLst/>
              <a:latin typeface="Arial" panose="020B0604020202020204" pitchFamily="34" charset="0"/>
              <a:ea typeface="+mn-ea"/>
              <a:cs typeface="Arial" panose="020B0604020202020204" pitchFamily="34" charset="0"/>
            </a:rPr>
            <a:t>a percentage point difference (2017–18 result minus the 2016–17 result). Results that have improved or</a:t>
          </a:r>
          <a:br>
            <a:rPr lang="en-AU" sz="1000">
              <a:solidFill>
                <a:schemeClr val="tx1"/>
              </a:solidFill>
              <a:effectLst/>
              <a:latin typeface="Arial" panose="020B0604020202020204" pitchFamily="34" charset="0"/>
              <a:ea typeface="+mn-ea"/>
              <a:cs typeface="Arial" panose="020B0604020202020204" pitchFamily="34" charset="0"/>
            </a:rPr>
          </a:br>
          <a:r>
            <a:rPr lang="en-AU" sz="1000">
              <a:solidFill>
                <a:schemeClr val="tx1"/>
              </a:solidFill>
              <a:effectLst/>
              <a:latin typeface="Arial" panose="020B0604020202020204" pitchFamily="34" charset="0"/>
              <a:ea typeface="+mn-ea"/>
              <a:cs typeface="Arial" panose="020B0604020202020204" pitchFamily="34" charset="0"/>
            </a:rPr>
            <a:t>declined</a:t>
          </a:r>
          <a:r>
            <a:rPr lang="en-AU" sz="1000" baseline="0">
              <a:solidFill>
                <a:schemeClr val="tx1"/>
              </a:solidFill>
              <a:effectLst/>
              <a:latin typeface="Arial" panose="020B0604020202020204" pitchFamily="34" charset="0"/>
              <a:ea typeface="+mn-ea"/>
              <a:cs typeface="Arial" panose="020B0604020202020204" pitchFamily="34" charset="0"/>
            </a:rPr>
            <a:t> </a:t>
          </a:r>
          <a:r>
            <a:rPr lang="en-AU" sz="1000">
              <a:solidFill>
                <a:schemeClr val="tx1"/>
              </a:solidFill>
              <a:effectLst/>
              <a:latin typeface="Arial" panose="020B0604020202020204" pitchFamily="34" charset="0"/>
              <a:ea typeface="+mn-ea"/>
              <a:cs typeface="Arial" panose="020B0604020202020204" pitchFamily="34" charset="0"/>
            </a:rPr>
            <a:t>by five percentage points or more are shaded to highlight descriptive differences. For complication questions, where higher results are less positive, the difference is reversed (2016–17 result minus the 2017–18 result), so a difference greater than zero is still an improvement. These differences are not necessarily statistically or clinically significant.</a:t>
          </a:r>
          <a:r>
            <a:rPr lang="en-AU" sz="1000" baseline="0">
              <a:solidFill>
                <a:schemeClr val="tx1"/>
              </a:solidFill>
              <a:effectLst/>
              <a:latin typeface="Arial" panose="020B0604020202020204" pitchFamily="34" charset="0"/>
              <a:ea typeface="+mn-ea"/>
              <a:cs typeface="Arial" panose="020B0604020202020204" pitchFamily="34" charset="0"/>
            </a:rPr>
            <a:t> See technical supplements for more information.</a:t>
          </a:r>
          <a:endParaRPr lang="en-AU" sz="10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3</xdr:col>
      <xdr:colOff>22410</xdr:colOff>
      <xdr:row>39</xdr:row>
      <xdr:rowOff>149678</xdr:rowOff>
    </xdr:from>
    <xdr:to>
      <xdr:col>4</xdr:col>
      <xdr:colOff>16061</xdr:colOff>
      <xdr:row>44</xdr:row>
      <xdr:rowOff>163286</xdr:rowOff>
    </xdr:to>
    <xdr:sp macro="" textlink="">
      <xdr:nvSpPr>
        <xdr:cNvPr id="5" name="TextBox 4"/>
        <xdr:cNvSpPr txBox="1"/>
      </xdr:nvSpPr>
      <xdr:spPr>
        <a:xfrm>
          <a:off x="7166160" y="7851321"/>
          <a:ext cx="6593115" cy="898072"/>
        </a:xfrm>
        <a:prstGeom prst="round1Rect">
          <a:avLst>
            <a:gd name="adj" fmla="val 36667"/>
          </a:avLst>
        </a:prstGeom>
        <a:no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08000" tIns="72000" rIns="108000" bIns="72000" numCol="1" spcCol="360000" rtlCol="0" anchor="ctr"/>
        <a:lstStyle/>
        <a:p>
          <a:pPr defTabSz="720000">
            <a:lnSpc>
              <a:spcPct val="110000"/>
            </a:lnSpc>
            <a:spcBef>
              <a:spcPts val="300"/>
            </a:spcBef>
            <a:spcAft>
              <a:spcPts val="300"/>
            </a:spcAft>
            <a:tabLst>
              <a:tab pos="180000" algn="l"/>
            </a:tabLst>
          </a:pPr>
          <a:r>
            <a:rPr lang="en-AU" sz="1200">
              <a:solidFill>
                <a:schemeClr val="accent2"/>
              </a:solidFill>
              <a:latin typeface="Arial" panose="020B0604020202020204" pitchFamily="34" charset="0"/>
              <a:cs typeface="Arial" panose="020B0604020202020204" pitchFamily="34" charset="0"/>
            </a:rPr>
            <a:t>Enquiries</a:t>
          </a:r>
        </a:p>
        <a:p>
          <a:pPr defTabSz="720000">
            <a:lnSpc>
              <a:spcPct val="110000"/>
            </a:lnSpc>
            <a:spcBef>
              <a:spcPts val="300"/>
            </a:spcBef>
            <a:spcAft>
              <a:spcPts val="300"/>
            </a:spcAft>
            <a:tabLst>
              <a:tab pos="180000" algn="l"/>
            </a:tabLst>
          </a:pPr>
          <a:r>
            <a:rPr lang="en-AU" sz="1000">
              <a:solidFill>
                <a:schemeClr val="tx1"/>
              </a:solidFill>
              <a:latin typeface="Arial" panose="020B0604020202020204" pitchFamily="34" charset="0"/>
              <a:cs typeface="Arial" panose="020B0604020202020204" pitchFamily="34" charset="0"/>
            </a:rPr>
            <a:t>For more information, please visit the BHI website: </a:t>
          </a:r>
          <a:r>
            <a:rPr lang="en-AU" sz="1000" b="1">
              <a:solidFill>
                <a:schemeClr val="tx1"/>
              </a:solidFill>
              <a:latin typeface="Arial" panose="020B0604020202020204" pitchFamily="34" charset="0"/>
              <a:cs typeface="Arial" panose="020B0604020202020204" pitchFamily="34" charset="0"/>
            </a:rPr>
            <a:t>bhi.nsw.gov.au</a:t>
          </a:r>
          <a:r>
            <a:rPr lang="en-AU" sz="1000">
              <a:solidFill>
                <a:schemeClr val="tx1"/>
              </a:solidFill>
              <a:latin typeface="Arial" panose="020B0604020202020204" pitchFamily="34" charset="0"/>
              <a:cs typeface="Arial" panose="020B0604020202020204" pitchFamily="34" charset="0"/>
            </a:rPr>
            <a:t> </a:t>
          </a:r>
        </a:p>
        <a:p>
          <a:pPr defTabSz="720000">
            <a:lnSpc>
              <a:spcPct val="110000"/>
            </a:lnSpc>
            <a:spcBef>
              <a:spcPts val="300"/>
            </a:spcBef>
            <a:spcAft>
              <a:spcPts val="300"/>
            </a:spcAft>
            <a:tabLst>
              <a:tab pos="180000" algn="l"/>
            </a:tabLst>
          </a:pPr>
          <a:r>
            <a:rPr lang="en-AU" sz="1000">
              <a:solidFill>
                <a:schemeClr val="tx1"/>
              </a:solidFill>
              <a:latin typeface="Arial" panose="020B0604020202020204" pitchFamily="34" charset="0"/>
              <a:cs typeface="Arial" panose="020B0604020202020204" pitchFamily="34" charset="0"/>
            </a:rPr>
            <a:t>Alternatively, contact BHI on </a:t>
          </a:r>
          <a:r>
            <a:rPr lang="en-AU" sz="1000" b="1" u="none">
              <a:solidFill>
                <a:schemeClr val="tx1"/>
              </a:solidFill>
              <a:latin typeface="Arial" panose="020B0604020202020204" pitchFamily="34" charset="0"/>
              <a:cs typeface="Arial" panose="020B0604020202020204" pitchFamily="34" charset="0"/>
            </a:rPr>
            <a:t>BHI-enq@health.nsw.gov.au</a:t>
          </a:r>
          <a:r>
            <a:rPr lang="en-AU" sz="1000">
              <a:solidFill>
                <a:schemeClr val="tx1"/>
              </a:solidFill>
              <a:latin typeface="Arial" panose="020B0604020202020204" pitchFamily="34" charset="0"/>
              <a:cs typeface="Arial" panose="020B0604020202020204" pitchFamily="34" charset="0"/>
            </a:rPr>
            <a:t> or </a:t>
          </a:r>
          <a:r>
            <a:rPr lang="en-AU" sz="1000" b="1">
              <a:solidFill>
                <a:schemeClr val="tx1"/>
              </a:solidFill>
              <a:latin typeface="Arial" panose="020B0604020202020204" pitchFamily="34" charset="0"/>
              <a:cs typeface="Arial" panose="020B0604020202020204" pitchFamily="34" charset="0"/>
            </a:rPr>
            <a:t>02 9464 4459</a:t>
          </a:r>
        </a:p>
      </xdr:txBody>
    </xdr:sp>
    <xdr:clientData/>
  </xdr:twoCellAnchor>
  <xdr:twoCellAnchor editAs="absolute">
    <xdr:from>
      <xdr:col>3</xdr:col>
      <xdr:colOff>17694</xdr:colOff>
      <xdr:row>3</xdr:row>
      <xdr:rowOff>0</xdr:rowOff>
    </xdr:from>
    <xdr:to>
      <xdr:col>3</xdr:col>
      <xdr:colOff>6591299</xdr:colOff>
      <xdr:row>40</xdr:row>
      <xdr:rowOff>4081</xdr:rowOff>
    </xdr:to>
    <xdr:sp macro="" textlink="">
      <xdr:nvSpPr>
        <xdr:cNvPr id="6" name="TextBox 5"/>
        <xdr:cNvSpPr txBox="1"/>
      </xdr:nvSpPr>
      <xdr:spPr>
        <a:xfrm>
          <a:off x="7170969" y="1333500"/>
          <a:ext cx="6573605" cy="6696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defTabSz="720000">
            <a:lnSpc>
              <a:spcPct val="120000"/>
            </a:lnSpc>
            <a:spcBef>
              <a:spcPts val="1200"/>
            </a:spcBef>
            <a:spcAft>
              <a:spcPts val="300"/>
            </a:spcAft>
            <a:tabLst>
              <a:tab pos="180000" algn="l"/>
            </a:tabLst>
          </a:pPr>
          <a:r>
            <a:rPr lang="en-AU" sz="1200">
              <a:solidFill>
                <a:schemeClr val="accent2"/>
              </a:solidFill>
              <a:latin typeface="Arial" panose="020B0604020202020204" pitchFamily="34" charset="0"/>
              <a:cs typeface="Arial" panose="020B0604020202020204" pitchFamily="34" charset="0"/>
            </a:rPr>
            <a:t>Interpreting comparisons to NSW </a:t>
          </a:r>
        </a:p>
        <a:p>
          <a:pPr marL="0" marR="0" lvl="0" indent="0" defTabSz="720000" eaLnBrk="1" fontAlgn="auto" latinLnBrk="0" hangingPunct="1">
            <a:lnSpc>
              <a:spcPct val="120000"/>
            </a:lnSpc>
            <a:spcBef>
              <a:spcPts val="300"/>
            </a:spcBef>
            <a:spcAft>
              <a:spcPts val="300"/>
            </a:spcAft>
            <a:buClrTx/>
            <a:buSzTx/>
            <a:buFontTx/>
            <a:buNone/>
            <a:tabLst>
              <a:tab pos="180000" algn="l"/>
            </a:tabLst>
            <a:defRPr/>
          </a:pPr>
          <a:r>
            <a:rPr lang="en-AU" sz="1000">
              <a:solidFill>
                <a:schemeClr val="tx1"/>
              </a:solidFill>
              <a:latin typeface="Arial" panose="020B0604020202020204" pitchFamily="34" charset="0"/>
              <a:ea typeface="+mn-ea"/>
              <a:cs typeface="Arial" panose="020B0604020202020204" pitchFamily="34" charset="0"/>
            </a:rPr>
            <a:t>Results are presented rounded to a whole number but significance testing was based on 95% confidence intervals based on two digits. LHD and ED results are deemed significantly different to NSW where the 95% confidence interval of the LHD or facility result does not overlap with the 95% confidence interval of the NSW result. Although two EDs may have the same result, they will have different confidence intervals based on the sample size at each ED. Therefore, one ED may be flagged as significantly different from NSW, whereas the other ED may not be significantly different from NSW, despite having the same result.  </a:t>
          </a:r>
        </a:p>
        <a:p>
          <a:pPr>
            <a:lnSpc>
              <a:spcPct val="120000"/>
            </a:lnSpc>
            <a:spcBef>
              <a:spcPts val="300"/>
            </a:spcBef>
            <a:spcAft>
              <a:spcPts val="300"/>
            </a:spcAft>
          </a:pPr>
          <a:r>
            <a:rPr lang="en-AU" sz="1000">
              <a:solidFill>
                <a:schemeClr val="tx1"/>
              </a:solidFill>
              <a:latin typeface="Arial" panose="020B0604020202020204" pitchFamily="34" charset="0"/>
              <a:ea typeface="+mn-ea"/>
              <a:cs typeface="Arial" panose="020B0604020202020204" pitchFamily="34" charset="0"/>
            </a:rPr>
            <a:t>The case mix and complexity of patients each ED cares for differs and this may explain some of the differences in experiences of care at different hospitals. More information on repondent</a:t>
          </a:r>
          <a:r>
            <a:rPr lang="en-AU" sz="1000" baseline="0">
              <a:solidFill>
                <a:schemeClr val="tx1"/>
              </a:solidFill>
              <a:latin typeface="Arial" panose="020B0604020202020204" pitchFamily="34" charset="0"/>
              <a:ea typeface="+mn-ea"/>
              <a:cs typeface="Arial" panose="020B0604020202020204" pitchFamily="34" charset="0"/>
            </a:rPr>
            <a:t> characteristics is provided in the corresponding table.</a:t>
          </a:r>
          <a:r>
            <a:rPr lang="en-AU" sz="1000">
              <a:solidFill>
                <a:schemeClr val="tx1"/>
              </a:solidFill>
              <a:latin typeface="Arial" panose="020B0604020202020204" pitchFamily="34" charset="0"/>
              <a:ea typeface="+mn-ea"/>
              <a:cs typeface="Arial" panose="020B0604020202020204" pitchFamily="34" charset="0"/>
            </a:rPr>
            <a:t> To enable comparisons of EDs of similar size and complexity, results are presented by peer groups within each table. </a:t>
          </a:r>
          <a:endParaRPr lang="en-AU" sz="1000" b="1">
            <a:solidFill>
              <a:schemeClr val="tx1"/>
            </a:solidFill>
            <a:latin typeface="Arial" panose="020B0604020202020204" pitchFamily="34" charset="0"/>
            <a:ea typeface="+mn-ea"/>
            <a:cs typeface="Arial" panose="020B0604020202020204" pitchFamily="34" charset="0"/>
          </a:endParaRPr>
        </a:p>
        <a:p>
          <a:pPr>
            <a:lnSpc>
              <a:spcPct val="120000"/>
            </a:lnSpc>
            <a:spcBef>
              <a:spcPts val="900"/>
            </a:spcBef>
            <a:spcAft>
              <a:spcPts val="300"/>
            </a:spcAft>
          </a:pPr>
          <a:r>
            <a:rPr lang="en-AU" sz="1000" b="1">
              <a:solidFill>
                <a:schemeClr val="tx1"/>
              </a:solidFill>
              <a:latin typeface="Arial" panose="020B0604020202020204" pitchFamily="34" charset="0"/>
              <a:ea typeface="+mn-ea"/>
              <a:cs typeface="Arial" panose="020B0604020202020204" pitchFamily="34" charset="0"/>
            </a:rPr>
            <a:t>Peer groups </a:t>
          </a:r>
        </a:p>
        <a:p>
          <a:pPr marL="0" indent="0">
            <a:lnSpc>
              <a:spcPct val="120000"/>
            </a:lnSpc>
            <a:spcBef>
              <a:spcPts val="300"/>
            </a:spcBef>
            <a:spcAft>
              <a:spcPts val="300"/>
            </a:spcAft>
          </a:pPr>
          <a:r>
            <a:rPr lang="en-AU" sz="1000">
              <a:solidFill>
                <a:schemeClr val="tx1"/>
              </a:solidFill>
              <a:latin typeface="Arial" panose="020B0604020202020204" pitchFamily="34" charset="0"/>
              <a:ea typeface="+mn-ea"/>
              <a:cs typeface="Arial" panose="020B0604020202020204" pitchFamily="34" charset="0"/>
            </a:rPr>
            <a:t>Peer groups are defined by NSW Health and separate hospitals into those with similar volumes of</a:t>
          </a:r>
          <a:br>
            <a:rPr lang="en-AU" sz="1000">
              <a:solidFill>
                <a:schemeClr val="tx1"/>
              </a:solidFill>
              <a:latin typeface="Arial" panose="020B0604020202020204" pitchFamily="34" charset="0"/>
              <a:ea typeface="+mn-ea"/>
              <a:cs typeface="Arial" panose="020B0604020202020204" pitchFamily="34" charset="0"/>
            </a:rPr>
          </a:br>
          <a:r>
            <a:rPr lang="en-AU" sz="1000">
              <a:solidFill>
                <a:schemeClr val="tx1"/>
              </a:solidFill>
              <a:latin typeface="Arial" panose="020B0604020202020204" pitchFamily="34" charset="0"/>
              <a:ea typeface="+mn-ea"/>
              <a:cs typeface="Arial" panose="020B0604020202020204" pitchFamily="34" charset="0"/>
            </a:rPr>
            <a:t>hospitalisations, and capacity. Peer groups refer to the hospital and are not specific to EDs. </a:t>
          </a:r>
          <a:r>
            <a:rPr lang="en-US" sz="1000">
              <a:solidFill>
                <a:schemeClr val="tx1"/>
              </a:solidFill>
              <a:latin typeface="Arial" panose="020B0604020202020204" pitchFamily="34" charset="0"/>
              <a:ea typeface="+mn-ea"/>
              <a:cs typeface="Arial" panose="020B0604020202020204" pitchFamily="34" charset="0"/>
            </a:rPr>
            <a:t>The peer groups</a:t>
          </a:r>
          <a:br>
            <a:rPr lang="en-US" sz="1000">
              <a:solidFill>
                <a:schemeClr val="tx1"/>
              </a:solidFill>
              <a:latin typeface="Arial" panose="020B0604020202020204" pitchFamily="34" charset="0"/>
              <a:ea typeface="+mn-ea"/>
              <a:cs typeface="Arial" panose="020B0604020202020204" pitchFamily="34" charset="0"/>
            </a:rPr>
          </a:br>
          <a:r>
            <a:rPr lang="en-US" sz="1000">
              <a:solidFill>
                <a:schemeClr val="tx1"/>
              </a:solidFill>
              <a:latin typeface="Arial" panose="020B0604020202020204" pitchFamily="34" charset="0"/>
              <a:ea typeface="+mn-ea"/>
              <a:cs typeface="Arial" panose="020B0604020202020204" pitchFamily="34" charset="0"/>
            </a:rPr>
            <a:t>are broadly categorised as:</a:t>
          </a:r>
          <a:endParaRPr lang="en-AU" sz="1000">
            <a:solidFill>
              <a:schemeClr val="tx1"/>
            </a:solidFill>
            <a:latin typeface="Arial" panose="020B0604020202020204" pitchFamily="34" charset="0"/>
            <a:ea typeface="+mn-ea"/>
            <a:cs typeface="Arial" panose="020B0604020202020204" pitchFamily="34" charset="0"/>
          </a:endParaRPr>
        </a:p>
        <a:p>
          <a:pPr marL="180000" indent="0">
            <a:lnSpc>
              <a:spcPct val="120000"/>
            </a:lnSpc>
            <a:spcBef>
              <a:spcPts val="300"/>
            </a:spcBef>
            <a:spcAft>
              <a:spcPts val="300"/>
            </a:spcAft>
          </a:pPr>
          <a:r>
            <a:rPr lang="en-US" sz="1000" b="1">
              <a:solidFill>
                <a:schemeClr val="tx1"/>
              </a:solidFill>
              <a:latin typeface="Arial" panose="020B0604020202020204" pitchFamily="34" charset="0"/>
              <a:ea typeface="+mn-ea"/>
              <a:cs typeface="Arial" panose="020B0604020202020204" pitchFamily="34" charset="0"/>
            </a:rPr>
            <a:t>A: </a:t>
          </a:r>
          <a:r>
            <a:rPr lang="en-US" sz="1000">
              <a:solidFill>
                <a:schemeClr val="tx1"/>
              </a:solidFill>
              <a:latin typeface="Arial" panose="020B0604020202020204" pitchFamily="34" charset="0"/>
              <a:ea typeface="+mn-ea"/>
              <a:cs typeface="Arial" panose="020B0604020202020204" pitchFamily="34" charset="0"/>
            </a:rPr>
            <a:t>principal referral hospitals, paediatric specialist and tertiary referral hospitals</a:t>
          </a:r>
        </a:p>
        <a:p>
          <a:pPr marL="180000" indent="0">
            <a:lnSpc>
              <a:spcPct val="120000"/>
            </a:lnSpc>
            <a:spcBef>
              <a:spcPts val="300"/>
            </a:spcBef>
            <a:spcAft>
              <a:spcPts val="300"/>
            </a:spcAft>
          </a:pPr>
          <a:r>
            <a:rPr lang="en-US" sz="1000" b="1">
              <a:solidFill>
                <a:schemeClr val="tx1"/>
              </a:solidFill>
              <a:latin typeface="Arial" panose="020B0604020202020204" pitchFamily="34" charset="0"/>
              <a:ea typeface="+mn-ea"/>
              <a:cs typeface="Arial" panose="020B0604020202020204" pitchFamily="34" charset="0"/>
            </a:rPr>
            <a:t>B: </a:t>
          </a:r>
          <a:r>
            <a:rPr lang="en-US" sz="1000">
              <a:solidFill>
                <a:schemeClr val="tx1"/>
              </a:solidFill>
              <a:latin typeface="Arial" panose="020B0604020202020204" pitchFamily="34" charset="0"/>
              <a:ea typeface="+mn-ea"/>
              <a:cs typeface="Arial" panose="020B0604020202020204" pitchFamily="34" charset="0"/>
            </a:rPr>
            <a:t>major hospitals</a:t>
          </a:r>
          <a:endParaRPr lang="en-AU" sz="1000">
            <a:solidFill>
              <a:schemeClr val="tx1"/>
            </a:solidFill>
            <a:latin typeface="Arial" panose="020B0604020202020204" pitchFamily="34" charset="0"/>
            <a:ea typeface="+mn-ea"/>
            <a:cs typeface="Arial" panose="020B0604020202020204" pitchFamily="34" charset="0"/>
          </a:endParaRPr>
        </a:p>
        <a:p>
          <a:pPr marL="180000" indent="0">
            <a:lnSpc>
              <a:spcPct val="120000"/>
            </a:lnSpc>
            <a:spcBef>
              <a:spcPts val="300"/>
            </a:spcBef>
            <a:spcAft>
              <a:spcPts val="300"/>
            </a:spcAft>
          </a:pPr>
          <a:r>
            <a:rPr lang="en-US" sz="1000" b="1">
              <a:solidFill>
                <a:schemeClr val="tx1"/>
              </a:solidFill>
              <a:latin typeface="Arial" panose="020B0604020202020204" pitchFamily="34" charset="0"/>
              <a:ea typeface="+mn-ea"/>
              <a:cs typeface="Arial" panose="020B0604020202020204" pitchFamily="34" charset="0"/>
            </a:rPr>
            <a:t>C: </a:t>
          </a:r>
          <a:r>
            <a:rPr lang="en-US" sz="1000">
              <a:solidFill>
                <a:schemeClr val="tx1"/>
              </a:solidFill>
              <a:latin typeface="Arial" panose="020B0604020202020204" pitchFamily="34" charset="0"/>
              <a:ea typeface="+mn-ea"/>
              <a:cs typeface="Arial" panose="020B0604020202020204" pitchFamily="34" charset="0"/>
            </a:rPr>
            <a:t>district hospitals </a:t>
          </a:r>
        </a:p>
        <a:p>
          <a:pPr marL="180000" indent="0">
            <a:lnSpc>
              <a:spcPct val="120000"/>
            </a:lnSpc>
            <a:spcBef>
              <a:spcPts val="300"/>
            </a:spcBef>
            <a:spcAft>
              <a:spcPts val="300"/>
            </a:spcAft>
          </a:pPr>
          <a:r>
            <a:rPr lang="en-US" sz="1000" b="1">
              <a:solidFill>
                <a:schemeClr val="tx1"/>
              </a:solidFill>
              <a:latin typeface="Arial" panose="020B0604020202020204" pitchFamily="34" charset="0"/>
              <a:ea typeface="+mn-ea"/>
              <a:cs typeface="Arial" panose="020B0604020202020204" pitchFamily="34" charset="0"/>
            </a:rPr>
            <a:t>D: </a:t>
          </a:r>
          <a:r>
            <a:rPr lang="en-US" sz="1000">
              <a:solidFill>
                <a:schemeClr val="tx1"/>
              </a:solidFill>
              <a:latin typeface="Arial" panose="020B0604020202020204" pitchFamily="34" charset="0"/>
              <a:ea typeface="+mn-ea"/>
              <a:cs typeface="Arial" panose="020B0604020202020204" pitchFamily="34" charset="0"/>
            </a:rPr>
            <a:t>community hospitals.</a:t>
          </a:r>
          <a:endParaRPr lang="en-AU" sz="1000">
            <a:solidFill>
              <a:schemeClr val="tx1"/>
            </a:solidFill>
            <a:latin typeface="Arial" panose="020B0604020202020204" pitchFamily="34" charset="0"/>
            <a:ea typeface="+mn-ea"/>
            <a:cs typeface="Arial" panose="020B0604020202020204" pitchFamily="34" charset="0"/>
          </a:endParaRPr>
        </a:p>
        <a:p>
          <a:pPr defTabSz="720000">
            <a:lnSpc>
              <a:spcPct val="120000"/>
            </a:lnSpc>
            <a:spcBef>
              <a:spcPts val="1200"/>
            </a:spcBef>
            <a:spcAft>
              <a:spcPts val="300"/>
            </a:spcAft>
            <a:tabLst>
              <a:tab pos="180000" algn="l"/>
            </a:tabLst>
          </a:pPr>
          <a:r>
            <a:rPr lang="en-AU" sz="1200" u="none">
              <a:solidFill>
                <a:schemeClr val="accent2"/>
              </a:solidFill>
              <a:latin typeface="Arial" panose="020B0604020202020204" pitchFamily="34" charset="0"/>
              <a:cs typeface="Arial" panose="020B0604020202020204" pitchFamily="34" charset="0"/>
            </a:rPr>
            <a:t>Interpreting changes in results between </a:t>
          </a:r>
          <a:r>
            <a:rPr lang="en-AU" sz="1200" b="0">
              <a:solidFill>
                <a:schemeClr val="accent2"/>
              </a:solidFill>
              <a:latin typeface="Arial" panose="020B0604020202020204" pitchFamily="34" charset="0"/>
              <a:ea typeface="+mn-ea"/>
              <a:cs typeface="Arial" panose="020B0604020202020204" pitchFamily="34" charset="0"/>
            </a:rPr>
            <a:t>the 2017–18 and 2016–17 </a:t>
          </a:r>
          <a:r>
            <a:rPr lang="en-AU" sz="1200" u="none">
              <a:solidFill>
                <a:schemeClr val="accent2"/>
              </a:solidFill>
              <a:latin typeface="Arial" panose="020B0604020202020204" pitchFamily="34" charset="0"/>
              <a:cs typeface="Arial" panose="020B0604020202020204" pitchFamily="34" charset="0"/>
            </a:rPr>
            <a:t>surveys</a:t>
          </a:r>
        </a:p>
        <a:p>
          <a:pPr defTabSz="720000">
            <a:lnSpc>
              <a:spcPct val="120000"/>
            </a:lnSpc>
            <a:spcBef>
              <a:spcPts val="300"/>
            </a:spcBef>
            <a:spcAft>
              <a:spcPts val="300"/>
            </a:spcAft>
            <a:tabLst>
              <a:tab pos="180000" algn="l"/>
            </a:tabLst>
          </a:pPr>
          <a:r>
            <a:rPr lang="en-AU" sz="1000" u="none">
              <a:solidFill>
                <a:schemeClr val="tx1"/>
              </a:solidFill>
              <a:latin typeface="Arial" panose="020B0604020202020204" pitchFamily="34" charset="0"/>
              <a:ea typeface="+mn-ea"/>
              <a:cs typeface="Arial" panose="020B0604020202020204" pitchFamily="34" charset="0"/>
            </a:rPr>
            <a:t>Percentage point differences are </a:t>
          </a:r>
          <a:r>
            <a:rPr lang="en-AU" sz="1000">
              <a:solidFill>
                <a:schemeClr val="tx1"/>
              </a:solidFill>
              <a:latin typeface="Arial" panose="020B0604020202020204" pitchFamily="34" charset="0"/>
              <a:ea typeface="+mn-ea"/>
              <a:cs typeface="Arial" panose="020B0604020202020204" pitchFamily="34" charset="0"/>
            </a:rPr>
            <a:t>shown to provide a descriptive summary of the differences </a:t>
          </a:r>
          <a:r>
            <a:rPr lang="en-AU" sz="1000" u="none">
              <a:solidFill>
                <a:schemeClr val="tx1"/>
              </a:solidFill>
              <a:latin typeface="Arial" panose="020B0604020202020204" pitchFamily="34" charset="0"/>
              <a:ea typeface="+mn-ea"/>
              <a:cs typeface="Arial" panose="020B0604020202020204" pitchFamily="34" charset="0"/>
            </a:rPr>
            <a:t>between results over time. These differences do not account for changes to an ED's patient composition or characteristics, therefore differences should be interpreted with caution. Changes of five percentage</a:t>
          </a:r>
          <a:r>
            <a:rPr lang="en-AU" sz="1000" u="none">
              <a:solidFill>
                <a:schemeClr val="tx1"/>
              </a:solidFill>
              <a:latin typeface="Arial" panose="020B0604020202020204" pitchFamily="34" charset="0"/>
              <a:cs typeface="Arial" panose="020B0604020202020204" pitchFamily="34" charset="0"/>
            </a:rPr>
            <a:t> points may not be statistically or clinically significantly different, particularly for EDs or LHDs with lower numbers of respondents.  </a:t>
          </a:r>
        </a:p>
        <a:p>
          <a:pPr defTabSz="720000">
            <a:lnSpc>
              <a:spcPct val="120000"/>
            </a:lnSpc>
            <a:spcBef>
              <a:spcPts val="1200"/>
            </a:spcBef>
            <a:spcAft>
              <a:spcPts val="300"/>
            </a:spcAft>
            <a:tabLst>
              <a:tab pos="180000" algn="l"/>
            </a:tabLst>
          </a:pPr>
          <a:r>
            <a:rPr lang="en-AU" sz="1200">
              <a:solidFill>
                <a:schemeClr val="accent2"/>
              </a:solidFill>
              <a:latin typeface="Arial" panose="020B0604020202020204" pitchFamily="34" charset="0"/>
              <a:cs typeface="Arial" panose="020B0604020202020204" pitchFamily="34" charset="0"/>
            </a:rPr>
            <a:t>For further information on the </a:t>
          </a:r>
          <a:r>
            <a:rPr lang="en-AU" sz="1200" b="0">
              <a:solidFill>
                <a:schemeClr val="accent2"/>
              </a:solidFill>
              <a:latin typeface="Arial" panose="020B0604020202020204" pitchFamily="34" charset="0"/>
              <a:ea typeface="+mn-ea"/>
              <a:cs typeface="Arial" panose="020B0604020202020204" pitchFamily="34" charset="0"/>
            </a:rPr>
            <a:t>questionnaire</a:t>
          </a:r>
          <a:r>
            <a:rPr lang="en-AU" sz="1200">
              <a:solidFill>
                <a:schemeClr val="accent2"/>
              </a:solidFill>
              <a:latin typeface="Arial" panose="020B0604020202020204" pitchFamily="34" charset="0"/>
              <a:cs typeface="Arial" panose="020B0604020202020204" pitchFamily="34" charset="0"/>
            </a:rPr>
            <a:t> or data collection</a:t>
          </a:r>
        </a:p>
        <a:p>
          <a:pPr defTabSz="720000">
            <a:lnSpc>
              <a:spcPct val="120000"/>
            </a:lnSpc>
            <a:spcBef>
              <a:spcPts val="300"/>
            </a:spcBef>
            <a:spcAft>
              <a:spcPts val="300"/>
            </a:spcAft>
            <a:tabLst>
              <a:tab pos="180000" algn="l"/>
            </a:tabLst>
          </a:pPr>
          <a:r>
            <a:rPr lang="en-AU" sz="1000">
              <a:solidFill>
                <a:schemeClr val="tx1"/>
              </a:solidFill>
              <a:latin typeface="Arial" panose="020B0604020202020204" pitchFamily="34" charset="0"/>
              <a:cs typeface="Arial" panose="020B0604020202020204" pitchFamily="34" charset="0"/>
            </a:rPr>
            <a:t>The complete questionnaire, a report outlining the process of development and changes to the questionnaire,</a:t>
          </a:r>
          <a:br>
            <a:rPr lang="en-AU" sz="1000">
              <a:solidFill>
                <a:schemeClr val="tx1"/>
              </a:solidFill>
              <a:latin typeface="Arial" panose="020B0604020202020204" pitchFamily="34" charset="0"/>
              <a:cs typeface="Arial" panose="020B0604020202020204" pitchFamily="34" charset="0"/>
            </a:rPr>
          </a:br>
          <a:r>
            <a:rPr lang="en-AU" sz="1000">
              <a:solidFill>
                <a:schemeClr val="tx1"/>
              </a:solidFill>
              <a:latin typeface="Arial" panose="020B0604020202020204" pitchFamily="34" charset="0"/>
              <a:cs typeface="Arial" panose="020B0604020202020204" pitchFamily="34" charset="0"/>
            </a:rPr>
            <a:t>and a </a:t>
          </a:r>
          <a:r>
            <a:rPr lang="en-AU" sz="1000" u="none">
              <a:solidFill>
                <a:schemeClr val="tx1"/>
              </a:solidFill>
              <a:latin typeface="Arial" panose="020B0604020202020204" pitchFamily="34" charset="0"/>
              <a:ea typeface="+mn-ea"/>
              <a:cs typeface="Arial" panose="020B0604020202020204" pitchFamily="34" charset="0"/>
            </a:rPr>
            <a:t>Technical Supplement describing </a:t>
          </a:r>
          <a:r>
            <a:rPr lang="en-AU" sz="1000">
              <a:solidFill>
                <a:schemeClr val="tx1"/>
              </a:solidFill>
              <a:latin typeface="Arial" panose="020B0604020202020204" pitchFamily="34" charset="0"/>
              <a:cs typeface="Arial" panose="020B0604020202020204" pitchFamily="34" charset="0"/>
            </a:rPr>
            <a:t>the </a:t>
          </a:r>
          <a:r>
            <a:rPr lang="en-AU" sz="1000" u="none">
              <a:solidFill>
                <a:schemeClr val="tx1"/>
              </a:solidFill>
              <a:latin typeface="Arial" panose="020B0604020202020204" pitchFamily="34" charset="0"/>
              <a:ea typeface="+mn-ea"/>
              <a:cs typeface="Arial" panose="020B0604020202020204" pitchFamily="34" charset="0"/>
            </a:rPr>
            <a:t>sampling</a:t>
          </a:r>
          <a:r>
            <a:rPr lang="en-AU" sz="1000">
              <a:solidFill>
                <a:schemeClr val="tx1"/>
              </a:solidFill>
              <a:latin typeface="Arial" panose="020B0604020202020204" pitchFamily="34" charset="0"/>
              <a:cs typeface="Arial" panose="020B0604020202020204" pitchFamily="34" charset="0"/>
            </a:rPr>
            <a:t> and data collection methods are available on the </a:t>
          </a:r>
          <a:r>
            <a:rPr lang="en-AU" sz="1000" u="none">
              <a:solidFill>
                <a:schemeClr val="tx1"/>
              </a:solidFill>
              <a:latin typeface="Arial" panose="020B0604020202020204" pitchFamily="34" charset="0"/>
              <a:ea typeface="+mn-ea"/>
              <a:cs typeface="Arial" panose="020B0604020202020204" pitchFamily="34" charset="0"/>
            </a:rPr>
            <a:t>EDPS</a:t>
          </a:r>
          <a:r>
            <a:rPr lang="en-AU" sz="1000">
              <a:solidFill>
                <a:schemeClr val="tx1"/>
              </a:solidFill>
              <a:latin typeface="Arial" panose="020B0604020202020204" pitchFamily="34" charset="0"/>
              <a:cs typeface="Arial" panose="020B0604020202020204" pitchFamily="34" charset="0"/>
            </a:rPr>
            <a:t> page</a:t>
          </a:r>
          <a:r>
            <a:rPr lang="en-AU" sz="1000" baseline="0">
              <a:solidFill>
                <a:schemeClr val="tx1"/>
              </a:solidFill>
              <a:latin typeface="Arial" panose="020B0604020202020204" pitchFamily="34" charset="0"/>
              <a:cs typeface="Arial" panose="020B0604020202020204" pitchFamily="34" charset="0"/>
            </a:rPr>
            <a:t> </a:t>
          </a:r>
          <a:r>
            <a:rPr lang="en-AU" sz="1000">
              <a:solidFill>
                <a:schemeClr val="tx1"/>
              </a:solidFill>
              <a:latin typeface="Arial" panose="020B0604020202020204" pitchFamily="34" charset="0"/>
              <a:cs typeface="Arial" panose="020B0604020202020204" pitchFamily="34" charset="0"/>
            </a:rPr>
            <a:t>on BHI’s </a:t>
          </a:r>
          <a:r>
            <a:rPr lang="en-AU" sz="1000" u="none">
              <a:solidFill>
                <a:schemeClr val="tx1"/>
              </a:solidFill>
              <a:latin typeface="Arial" panose="020B0604020202020204" pitchFamily="34" charset="0"/>
              <a:ea typeface="+mn-ea"/>
              <a:cs typeface="Arial" panose="020B0604020202020204" pitchFamily="34" charset="0"/>
            </a:rPr>
            <a:t>website</a:t>
          </a:r>
          <a:r>
            <a:rPr lang="en-AU" sz="1000">
              <a:solidFill>
                <a:schemeClr val="tx1"/>
              </a:solidFill>
              <a:latin typeface="Arial" panose="020B0604020202020204" pitchFamily="34" charset="0"/>
              <a:cs typeface="Arial" panose="020B0604020202020204"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xdr:row>
      <xdr:rowOff>0</xdr:rowOff>
    </xdr:to>
    <xdr:sp macro="" textlink="">
      <xdr:nvSpPr>
        <xdr:cNvPr id="5" name="TextBox 4"/>
        <xdr:cNvSpPr txBox="1"/>
      </xdr:nvSpPr>
      <xdr:spPr>
        <a:xfrm>
          <a:off x="0" y="0"/>
          <a:ext cx="7395882"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144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Emergency Department Patient Survey 2017–18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clientData/>
  </xdr:twoCellAnchor>
  <xdr:twoCellAnchor>
    <xdr:from>
      <xdr:col>0</xdr:col>
      <xdr:colOff>0</xdr:colOff>
      <xdr:row>1</xdr:row>
      <xdr:rowOff>0</xdr:rowOff>
    </xdr:from>
    <xdr:to>
      <xdr:col>5</xdr:col>
      <xdr:colOff>0</xdr:colOff>
      <xdr:row>2</xdr:row>
      <xdr:rowOff>0</xdr:rowOff>
    </xdr:to>
    <xdr:sp macro="" textlink="">
      <xdr:nvSpPr>
        <xdr:cNvPr id="6" name="TextBox 5"/>
        <xdr:cNvSpPr txBox="1"/>
      </xdr:nvSpPr>
      <xdr:spPr>
        <a:xfrm>
          <a:off x="0" y="728382"/>
          <a:ext cx="7395882" cy="907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rIns="0" bIns="0" rtlCol="0" anchor="ctr" anchorCtr="0"/>
        <a:lstStyle/>
        <a:p>
          <a:pPr algn="l">
            <a:spcAft>
              <a:spcPts val="600"/>
            </a:spcAft>
          </a:pPr>
          <a:r>
            <a:rPr lang="en-AU" sz="2000" b="0">
              <a:solidFill>
                <a:schemeClr val="accent2"/>
              </a:solidFill>
              <a:effectLst/>
              <a:latin typeface="+mn-lt"/>
              <a:ea typeface="+mn-ea"/>
              <a:cs typeface="+mn-cs"/>
            </a:rPr>
            <a:t>Response rates</a:t>
          </a:r>
          <a:endParaRPr lang="en-AU" sz="2000" b="0">
            <a:solidFill>
              <a:schemeClr val="accent2"/>
            </a:solidFill>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AU" sz="1100" b="0">
              <a:solidFill>
                <a:schemeClr val="tx1"/>
              </a:solidFill>
            </a:rPr>
            <a:t>2017–18 with comparison to the 2016–17 survey</a:t>
          </a:r>
          <a:r>
            <a:rPr lang="en-AU" sz="1100" b="0" baseline="0">
              <a:solidFill>
                <a:schemeClr val="tx1"/>
              </a:solidFill>
            </a:rPr>
            <a:t> </a:t>
          </a:r>
          <a:r>
            <a:rPr lang="en-AU" sz="1100" b="0">
              <a:solidFill>
                <a:schemeClr val="dk1"/>
              </a:solidFill>
              <a:effectLst/>
              <a:latin typeface="+mn-lt"/>
              <a:ea typeface="+mn-ea"/>
              <a:cs typeface="+mn-cs"/>
            </a:rPr>
            <a:t>by state,</a:t>
          </a:r>
          <a:r>
            <a:rPr lang="en-AU" sz="1100" b="0" baseline="0">
              <a:solidFill>
                <a:schemeClr val="dk1"/>
              </a:solidFill>
              <a:effectLst/>
              <a:latin typeface="+mn-lt"/>
              <a:ea typeface="+mn-ea"/>
              <a:cs typeface="+mn-cs"/>
            </a:rPr>
            <a:t> local health district and emergency department</a:t>
          </a:r>
          <a:endParaRPr lang="en-AU"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200025</xdr:colOff>
      <xdr:row>1</xdr:row>
      <xdr:rowOff>0</xdr:rowOff>
    </xdr:to>
    <xdr:sp macro="" textlink="">
      <xdr:nvSpPr>
        <xdr:cNvPr id="4" name="TextBox 3"/>
        <xdr:cNvSpPr txBox="1"/>
      </xdr:nvSpPr>
      <xdr:spPr>
        <a:xfrm>
          <a:off x="0" y="0"/>
          <a:ext cx="740092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144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Emergency Department Patient Survey 2017–18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clientData/>
  </xdr:twoCellAnchor>
  <xdr:twoCellAnchor>
    <xdr:from>
      <xdr:col>0</xdr:col>
      <xdr:colOff>0</xdr:colOff>
      <xdr:row>1</xdr:row>
      <xdr:rowOff>0</xdr:rowOff>
    </xdr:from>
    <xdr:to>
      <xdr:col>9</xdr:col>
      <xdr:colOff>200025</xdr:colOff>
      <xdr:row>2</xdr:row>
      <xdr:rowOff>0</xdr:rowOff>
    </xdr:to>
    <xdr:sp macro="" textlink="">
      <xdr:nvSpPr>
        <xdr:cNvPr id="5" name="TextBox 4"/>
        <xdr:cNvSpPr txBox="1"/>
      </xdr:nvSpPr>
      <xdr:spPr>
        <a:xfrm>
          <a:off x="0" y="723900"/>
          <a:ext cx="7400925" cy="90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rIns="0" bIns="0" rtlCol="0" anchor="ctr" anchorCtr="0"/>
        <a:lstStyle/>
        <a:p>
          <a:pPr algn="l">
            <a:spcAft>
              <a:spcPts val="600"/>
            </a:spcAft>
          </a:pPr>
          <a:r>
            <a:rPr lang="en-AU" sz="2000" b="0">
              <a:solidFill>
                <a:schemeClr val="accent2"/>
              </a:solidFill>
              <a:effectLst/>
              <a:latin typeface="+mn-lt"/>
              <a:ea typeface="+mn-ea"/>
              <a:cs typeface="+mn-cs"/>
            </a:rPr>
            <a:t>Patient characteristics 2017–18</a:t>
          </a:r>
        </a:p>
        <a:p>
          <a:pPr marL="0" marR="0" lvl="0" indent="0" algn="l" defTabSz="914400" eaLnBrk="1" fontAlgn="auto" latinLnBrk="0" hangingPunct="1">
            <a:lnSpc>
              <a:spcPct val="100000"/>
            </a:lnSpc>
            <a:spcBef>
              <a:spcPts val="0"/>
            </a:spcBef>
            <a:spcAft>
              <a:spcPts val="600"/>
            </a:spcAft>
            <a:buClrTx/>
            <a:buSzTx/>
            <a:buFontTx/>
            <a:buNone/>
            <a:tabLst/>
            <a:defRPr/>
          </a:pPr>
          <a:r>
            <a:rPr lang="en-AU" sz="1100" b="0">
              <a:solidFill>
                <a:schemeClr val="dk1"/>
              </a:solidFill>
              <a:effectLst/>
              <a:latin typeface="+mn-lt"/>
              <a:ea typeface="+mn-ea"/>
              <a:cs typeface="+mn-cs"/>
            </a:rPr>
            <a:t>Percentage of each patient group by state,</a:t>
          </a:r>
          <a:r>
            <a:rPr lang="en-AU" sz="1100" b="0" baseline="0">
              <a:solidFill>
                <a:schemeClr val="dk1"/>
              </a:solidFill>
              <a:effectLst/>
              <a:latin typeface="+mn-lt"/>
              <a:ea typeface="+mn-ea"/>
              <a:cs typeface="+mn-cs"/>
            </a:rPr>
            <a:t> local health district and emergency department </a:t>
          </a:r>
          <a:endParaRPr lang="en-AU" sz="2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sp macro="" textlink="">
      <xdr:nvSpPr>
        <xdr:cNvPr id="2" name="TextBox 1"/>
        <xdr:cNvSpPr txBox="1"/>
      </xdr:nvSpPr>
      <xdr:spPr>
        <a:xfrm>
          <a:off x="0" y="0"/>
          <a:ext cx="69532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144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Emergency Department Patient Survey 2017–18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clientData/>
  </xdr:twoCellAnchor>
  <xdr:twoCellAnchor editAs="oneCell">
    <xdr:from>
      <xdr:col>0</xdr:col>
      <xdr:colOff>0</xdr:colOff>
      <xdr:row>3</xdr:row>
      <xdr:rowOff>0</xdr:rowOff>
    </xdr:from>
    <xdr:to>
      <xdr:col>4</xdr:col>
      <xdr:colOff>53975</xdr:colOff>
      <xdr:row>4</xdr:row>
      <xdr:rowOff>1469572</xdr:rowOff>
    </xdr:to>
    <xdr:grpSp>
      <xdr:nvGrpSpPr>
        <xdr:cNvPr id="3" name="Group 2"/>
        <xdr:cNvGrpSpPr/>
      </xdr:nvGrpSpPr>
      <xdr:grpSpPr>
        <a:xfrm>
          <a:off x="0" y="1104900"/>
          <a:ext cx="9331325" cy="1688647"/>
          <a:chOff x="0" y="911679"/>
          <a:chExt cx="8939893" cy="1687286"/>
        </a:xfrm>
      </xdr:grpSpPr>
      <xdr:sp macro="" textlink="">
        <xdr:nvSpPr>
          <xdr:cNvPr id="4" name="TextBox 3"/>
          <xdr:cNvSpPr txBox="1"/>
        </xdr:nvSpPr>
        <xdr:spPr>
          <a:xfrm>
            <a:off x="0" y="911679"/>
            <a:ext cx="8939893" cy="168728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96000" tIns="0" rIns="0" bIns="0" rtlCol="0" anchor="ctr" anchorCtr="0"/>
          <a:lstStyle/>
          <a:p>
            <a:pPr algn="l">
              <a:spcAft>
                <a:spcPts val="600"/>
              </a:spcAft>
            </a:pPr>
            <a:r>
              <a:rPr lang="en-AU" sz="2000" b="0">
                <a:solidFill>
                  <a:schemeClr val="accent2"/>
                </a:solidFill>
                <a:effectLst/>
                <a:latin typeface="+mn-lt"/>
                <a:ea typeface="+mn-ea"/>
                <a:cs typeface="+mn-cs"/>
              </a:rPr>
              <a:t>2017–18</a:t>
            </a:r>
            <a:r>
              <a:rPr lang="en-AU" sz="2000" b="0" baseline="0">
                <a:solidFill>
                  <a:schemeClr val="accent2"/>
                </a:solidFill>
                <a:effectLst/>
                <a:latin typeface="+mn-lt"/>
                <a:ea typeface="+mn-ea"/>
                <a:cs typeface="+mn-cs"/>
              </a:rPr>
              <a:t> </a:t>
            </a:r>
            <a:r>
              <a:rPr lang="en-AU" sz="2000" b="0">
                <a:solidFill>
                  <a:schemeClr val="accent2"/>
                </a:solidFill>
                <a:effectLst/>
                <a:latin typeface="+mn-lt"/>
                <a:ea typeface="+mn-ea"/>
                <a:cs typeface="+mn-cs"/>
              </a:rPr>
              <a:t>survey results</a:t>
            </a:r>
            <a:endParaRPr lang="en-AU" sz="2000" b="0">
              <a:solidFill>
                <a:schemeClr val="accent2"/>
              </a:solidFill>
            </a:endParaRPr>
          </a:p>
          <a:p>
            <a:pPr algn="l">
              <a:spcAft>
                <a:spcPts val="600"/>
              </a:spcAft>
            </a:pPr>
            <a:r>
              <a:rPr lang="en-AU" sz="1200" b="0">
                <a:solidFill>
                  <a:schemeClr val="tx1"/>
                </a:solidFill>
              </a:rPr>
              <a:t>Percentage of patients</a:t>
            </a:r>
            <a:r>
              <a:rPr lang="en-AU" sz="1200" b="0" baseline="0">
                <a:solidFill>
                  <a:schemeClr val="tx1"/>
                </a:solidFill>
              </a:rPr>
              <a:t> who selected the indicated response option</a:t>
            </a:r>
          </a:p>
          <a:p>
            <a:pPr algn="l">
              <a:spcAft>
                <a:spcPts val="600"/>
              </a:spcAft>
            </a:pPr>
            <a:r>
              <a:rPr lang="en-AU" sz="1200" b="0">
                <a:solidFill>
                  <a:schemeClr val="tx1"/>
                </a:solidFill>
              </a:rPr>
              <a:t>by state,</a:t>
            </a:r>
            <a:r>
              <a:rPr lang="en-AU" sz="1200" b="0" baseline="0">
                <a:solidFill>
                  <a:schemeClr val="tx1"/>
                </a:solidFill>
              </a:rPr>
              <a:t> local health district and emergency department </a:t>
            </a:r>
            <a:endParaRPr lang="en-AU" sz="1200" b="0">
              <a:solidFill>
                <a:schemeClr val="tx1"/>
              </a:solidFill>
            </a:endParaRPr>
          </a:p>
        </xdr:txBody>
      </xdr:sp>
      <xdr:grpSp>
        <xdr:nvGrpSpPr>
          <xdr:cNvPr id="5" name="Group 4"/>
          <xdr:cNvGrpSpPr/>
        </xdr:nvGrpSpPr>
        <xdr:grpSpPr>
          <a:xfrm>
            <a:off x="6336711" y="1051506"/>
            <a:ext cx="2562361" cy="1407633"/>
            <a:chOff x="219219" y="790031"/>
            <a:chExt cx="2389188" cy="2024765"/>
          </a:xfrm>
        </xdr:grpSpPr>
        <xdr:sp macro="" textlink="">
          <xdr:nvSpPr>
            <xdr:cNvPr id="6" name="Rectangle 5"/>
            <xdr:cNvSpPr/>
          </xdr:nvSpPr>
          <xdr:spPr>
            <a:xfrm>
              <a:off x="219219" y="1339356"/>
              <a:ext cx="216000" cy="216000"/>
            </a:xfrm>
            <a:prstGeom prst="rect">
              <a:avLst/>
            </a:prstGeom>
            <a:solidFill>
              <a:schemeClr val="accent5"/>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less favourable than NSW</a:t>
              </a:r>
            </a:p>
          </xdr:txBody>
        </xdr:sp>
        <xdr:sp macro="" textlink="">
          <xdr:nvSpPr>
            <xdr:cNvPr id="7" name="Rectangle 6"/>
            <xdr:cNvSpPr/>
          </xdr:nvSpPr>
          <xdr:spPr>
            <a:xfrm>
              <a:off x="219219" y="1969076"/>
              <a:ext cx="216000" cy="216000"/>
            </a:xfrm>
            <a:prstGeom prst="rect">
              <a:avLst/>
            </a:prstGeom>
            <a:solidFill>
              <a:schemeClr val="accent3"/>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more favourable than NSW</a:t>
              </a:r>
            </a:p>
          </xdr:txBody>
        </xdr:sp>
        <xdr:sp macro="" textlink="">
          <xdr:nvSpPr>
            <xdr:cNvPr id="8" name="Rectangle 7"/>
            <xdr:cNvSpPr/>
          </xdr:nvSpPr>
          <xdr:spPr>
            <a:xfrm>
              <a:off x="219219" y="1654216"/>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Not significantly different from</a:t>
              </a:r>
              <a:r>
                <a:rPr lang="en-AU" sz="900" baseline="0">
                  <a:solidFill>
                    <a:schemeClr val="tx1"/>
                  </a:solidFill>
                </a:rPr>
                <a:t> </a:t>
              </a:r>
              <a:r>
                <a:rPr lang="en-AU" sz="900">
                  <a:solidFill>
                    <a:schemeClr val="tx1"/>
                  </a:solidFill>
                </a:rPr>
                <a:t>NSW</a:t>
              </a:r>
            </a:p>
          </xdr:txBody>
        </xdr:sp>
        <xdr:sp macro="" textlink="">
          <xdr:nvSpPr>
            <xdr:cNvPr id="9" name="Rectangle 8"/>
            <xdr:cNvSpPr/>
          </xdr:nvSpPr>
          <xdr:spPr>
            <a:xfrm>
              <a:off x="219219" y="790031"/>
              <a:ext cx="2389188"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p>
            <a:p>
              <a:pPr algn="l">
                <a:spcAft>
                  <a:spcPts val="600"/>
                </a:spcAft>
              </a:pPr>
              <a:r>
                <a:rPr lang="en-AU" sz="900" b="0">
                  <a:solidFill>
                    <a:schemeClr val="tx1"/>
                  </a:solidFill>
                </a:rPr>
                <a:t>Result is:</a:t>
              </a:r>
            </a:p>
          </xdr:txBody>
        </xdr:sp>
        <xdr:sp macro="" textlink="">
          <xdr:nvSpPr>
            <xdr:cNvPr id="10" name="Rectangle 9"/>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Result</a:t>
              </a:r>
              <a:r>
                <a:rPr lang="en-AU" sz="900" baseline="0">
                  <a:solidFill>
                    <a:schemeClr val="tx1"/>
                  </a:solidFill>
                </a:rPr>
                <a:t> </a:t>
              </a:r>
              <a:r>
                <a:rPr lang="en-AU" sz="900">
                  <a:solidFill>
                    <a:schemeClr val="tx1"/>
                  </a:solidFill>
                </a:rPr>
                <a:t>suppressed due to small numbers</a:t>
              </a:r>
            </a:p>
          </xdr:txBody>
        </xdr:sp>
        <xdr:sp macro="" textlink="">
          <xdr:nvSpPr>
            <xdr:cNvPr id="11" name="Rectangle 10"/>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900">
                  <a:solidFill>
                    <a:schemeClr val="tx1"/>
                  </a:solidFill>
                </a:rPr>
                <a:t>#</a:t>
              </a:r>
            </a:p>
          </xdr:txBody>
        </xdr:sp>
        <xdr:sp macro="" textlink="">
          <xdr:nvSpPr>
            <xdr:cNvPr id="12" name="Rectangle 11"/>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a:t>
              </a:r>
              <a:r>
                <a:rPr lang="en-AU" sz="900" baseline="0">
                  <a:solidFill>
                    <a:schemeClr val="tx1"/>
                  </a:solidFill>
                </a:rPr>
                <a:t>esult not compared to NSW</a:t>
              </a:r>
              <a:endParaRPr lang="en-AU" sz="900">
                <a:solidFill>
                  <a:schemeClr val="tx1"/>
                </a:solidFill>
              </a:endParaRPr>
            </a:p>
          </xdr:txBody>
        </xdr:sp>
      </xdr:grpSp>
    </xdr:grpSp>
    <xdr:clientData/>
  </xdr:twoCellAnchor>
  <xdr:twoCellAnchor editAs="oneCell">
    <xdr:from>
      <xdr:col>25</xdr:col>
      <xdr:colOff>66675</xdr:colOff>
      <xdr:row>4</xdr:row>
      <xdr:rowOff>1501486</xdr:rowOff>
    </xdr:from>
    <xdr:to>
      <xdr:col>25</xdr:col>
      <xdr:colOff>209550</xdr:colOff>
      <xdr:row>4</xdr:row>
      <xdr:rowOff>1644361</xdr:rowOff>
    </xdr:to>
    <xdr:sp macro="" textlink="">
      <xdr:nvSpPr>
        <xdr:cNvPr id="15" name="Rectangle 14"/>
        <xdr:cNvSpPr/>
      </xdr:nvSpPr>
      <xdr:spPr>
        <a:xfrm>
          <a:off x="15192375" y="2825461"/>
          <a:ext cx="142875" cy="142875"/>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26</xdr:col>
      <xdr:colOff>66675</xdr:colOff>
      <xdr:row>4</xdr:row>
      <xdr:rowOff>1501486</xdr:rowOff>
    </xdr:from>
    <xdr:to>
      <xdr:col>26</xdr:col>
      <xdr:colOff>209550</xdr:colOff>
      <xdr:row>4</xdr:row>
      <xdr:rowOff>1644361</xdr:rowOff>
    </xdr:to>
    <xdr:sp macro="" textlink="">
      <xdr:nvSpPr>
        <xdr:cNvPr id="16" name="Rectangle 15"/>
        <xdr:cNvSpPr/>
      </xdr:nvSpPr>
      <xdr:spPr>
        <a:xfrm>
          <a:off x="15459075" y="2825461"/>
          <a:ext cx="142875" cy="142875"/>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sp macro="" textlink="">
      <xdr:nvSpPr>
        <xdr:cNvPr id="25" name="TextBox 24"/>
        <xdr:cNvSpPr txBox="1"/>
      </xdr:nvSpPr>
      <xdr:spPr>
        <a:xfrm>
          <a:off x="0" y="0"/>
          <a:ext cx="69532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144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Emergency Department Patient Survey 2017–18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clientData/>
  </xdr:twoCellAnchor>
  <xdr:twoCellAnchor editAs="oneCell">
    <xdr:from>
      <xdr:col>0</xdr:col>
      <xdr:colOff>0</xdr:colOff>
      <xdr:row>3</xdr:row>
      <xdr:rowOff>0</xdr:rowOff>
    </xdr:from>
    <xdr:to>
      <xdr:col>4</xdr:col>
      <xdr:colOff>57150</xdr:colOff>
      <xdr:row>4</xdr:row>
      <xdr:rowOff>1469572</xdr:rowOff>
    </xdr:to>
    <xdr:grpSp>
      <xdr:nvGrpSpPr>
        <xdr:cNvPr id="28" name="Group 27"/>
        <xdr:cNvGrpSpPr/>
      </xdr:nvGrpSpPr>
      <xdr:grpSpPr>
        <a:xfrm>
          <a:off x="0" y="1104900"/>
          <a:ext cx="9334500" cy="1688647"/>
          <a:chOff x="0" y="911679"/>
          <a:chExt cx="8939893" cy="1687286"/>
        </a:xfrm>
      </xdr:grpSpPr>
      <xdr:sp macro="" textlink="">
        <xdr:nvSpPr>
          <xdr:cNvPr id="29" name="TextBox 28"/>
          <xdr:cNvSpPr txBox="1"/>
        </xdr:nvSpPr>
        <xdr:spPr>
          <a:xfrm>
            <a:off x="0" y="911679"/>
            <a:ext cx="8939893" cy="168728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96000" tIns="0" rIns="0" bIns="0" rtlCol="0" anchor="ctr" anchorCtr="0"/>
          <a:lstStyle/>
          <a:p>
            <a:pPr algn="l">
              <a:spcAft>
                <a:spcPts val="600"/>
              </a:spcAft>
            </a:pPr>
            <a:r>
              <a:rPr lang="en-AU" sz="2000" b="0">
                <a:solidFill>
                  <a:schemeClr val="accent2"/>
                </a:solidFill>
                <a:effectLst/>
                <a:latin typeface="+mn-lt"/>
                <a:ea typeface="+mn-ea"/>
                <a:cs typeface="+mn-cs"/>
              </a:rPr>
              <a:t>2016–17</a:t>
            </a:r>
            <a:r>
              <a:rPr lang="en-AU" sz="2000" b="0" baseline="0">
                <a:solidFill>
                  <a:schemeClr val="accent2"/>
                </a:solidFill>
                <a:effectLst/>
                <a:latin typeface="+mn-lt"/>
                <a:ea typeface="+mn-ea"/>
                <a:cs typeface="+mn-cs"/>
              </a:rPr>
              <a:t> </a:t>
            </a:r>
            <a:r>
              <a:rPr lang="en-AU" sz="2000" b="0">
                <a:solidFill>
                  <a:schemeClr val="accent2"/>
                </a:solidFill>
                <a:effectLst/>
                <a:latin typeface="+mn-lt"/>
                <a:ea typeface="+mn-ea"/>
                <a:cs typeface="+mn-cs"/>
              </a:rPr>
              <a:t>survey results</a:t>
            </a:r>
            <a:endParaRPr lang="en-AU" sz="2000" b="0">
              <a:solidFill>
                <a:schemeClr val="accent2"/>
              </a:solidFill>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AU" sz="1200" b="0">
                <a:solidFill>
                  <a:schemeClr val="tx1"/>
                </a:solidFill>
                <a:latin typeface="+mn-lt"/>
                <a:ea typeface="+mn-ea"/>
                <a:cs typeface="+mn-cs"/>
              </a:rPr>
              <a:t>Percentage of patients who selected the indicated response option</a:t>
            </a:r>
          </a:p>
          <a:p>
            <a:pPr algn="l">
              <a:spcAft>
                <a:spcPts val="600"/>
              </a:spcAft>
            </a:pPr>
            <a:r>
              <a:rPr lang="en-AU" sz="1200" b="0">
                <a:solidFill>
                  <a:schemeClr val="tx1"/>
                </a:solidFill>
              </a:rPr>
              <a:t>by state,</a:t>
            </a:r>
            <a:r>
              <a:rPr lang="en-AU" sz="1200" b="0" baseline="0">
                <a:solidFill>
                  <a:schemeClr val="tx1"/>
                </a:solidFill>
              </a:rPr>
              <a:t> local health district and emergency department </a:t>
            </a:r>
            <a:endParaRPr lang="en-AU" sz="1200" b="0">
              <a:solidFill>
                <a:schemeClr val="tx1"/>
              </a:solidFill>
            </a:endParaRPr>
          </a:p>
        </xdr:txBody>
      </xdr:sp>
      <xdr:grpSp>
        <xdr:nvGrpSpPr>
          <xdr:cNvPr id="30" name="Group 29"/>
          <xdr:cNvGrpSpPr/>
        </xdr:nvGrpSpPr>
        <xdr:grpSpPr>
          <a:xfrm>
            <a:off x="6336711" y="1051506"/>
            <a:ext cx="2562361" cy="1407633"/>
            <a:chOff x="219219" y="790031"/>
            <a:chExt cx="2389188" cy="2024765"/>
          </a:xfrm>
        </xdr:grpSpPr>
        <xdr:sp macro="" textlink="">
          <xdr:nvSpPr>
            <xdr:cNvPr id="31" name="Rectangle 30"/>
            <xdr:cNvSpPr/>
          </xdr:nvSpPr>
          <xdr:spPr>
            <a:xfrm>
              <a:off x="219219" y="1339356"/>
              <a:ext cx="216000" cy="216000"/>
            </a:xfrm>
            <a:prstGeom prst="rect">
              <a:avLst/>
            </a:prstGeom>
            <a:solidFill>
              <a:schemeClr val="accent5"/>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less favourable than NSW</a:t>
              </a:r>
            </a:p>
          </xdr:txBody>
        </xdr:sp>
        <xdr:sp macro="" textlink="">
          <xdr:nvSpPr>
            <xdr:cNvPr id="32" name="Rectangle 31"/>
            <xdr:cNvSpPr/>
          </xdr:nvSpPr>
          <xdr:spPr>
            <a:xfrm>
              <a:off x="219219" y="1969076"/>
              <a:ext cx="216000" cy="216000"/>
            </a:xfrm>
            <a:prstGeom prst="rect">
              <a:avLst/>
            </a:prstGeom>
            <a:solidFill>
              <a:schemeClr val="accent3"/>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more favourable than NSW</a:t>
              </a:r>
            </a:p>
          </xdr:txBody>
        </xdr:sp>
        <xdr:sp macro="" textlink="">
          <xdr:nvSpPr>
            <xdr:cNvPr id="33" name="Rectangle 32"/>
            <xdr:cNvSpPr/>
          </xdr:nvSpPr>
          <xdr:spPr>
            <a:xfrm>
              <a:off x="219219" y="1654216"/>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Not significantly different from</a:t>
              </a:r>
              <a:r>
                <a:rPr lang="en-AU" sz="900" baseline="0">
                  <a:solidFill>
                    <a:schemeClr val="tx1"/>
                  </a:solidFill>
                </a:rPr>
                <a:t> </a:t>
              </a:r>
              <a:r>
                <a:rPr lang="en-AU" sz="900">
                  <a:solidFill>
                    <a:schemeClr val="tx1"/>
                  </a:solidFill>
                </a:rPr>
                <a:t>NSW</a:t>
              </a:r>
            </a:p>
          </xdr:txBody>
        </xdr:sp>
        <xdr:sp macro="" textlink="">
          <xdr:nvSpPr>
            <xdr:cNvPr id="34" name="Rectangle 33"/>
            <xdr:cNvSpPr/>
          </xdr:nvSpPr>
          <xdr:spPr>
            <a:xfrm>
              <a:off x="219219" y="790031"/>
              <a:ext cx="2389188"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p>
            <a:p>
              <a:pPr algn="l">
                <a:spcAft>
                  <a:spcPts val="600"/>
                </a:spcAft>
              </a:pPr>
              <a:r>
                <a:rPr lang="en-AU" sz="900" b="0">
                  <a:solidFill>
                    <a:schemeClr val="tx1"/>
                  </a:solidFill>
                </a:rPr>
                <a:t>Result is:</a:t>
              </a:r>
            </a:p>
          </xdr:txBody>
        </xdr:sp>
        <xdr:sp macro="" textlink="">
          <xdr:nvSpPr>
            <xdr:cNvPr id="35" name="Rectangle 34"/>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Result</a:t>
              </a:r>
              <a:r>
                <a:rPr lang="en-AU" sz="900" baseline="0">
                  <a:solidFill>
                    <a:schemeClr val="tx1"/>
                  </a:solidFill>
                </a:rPr>
                <a:t> </a:t>
              </a:r>
              <a:r>
                <a:rPr lang="en-AU" sz="900">
                  <a:solidFill>
                    <a:schemeClr val="tx1"/>
                  </a:solidFill>
                </a:rPr>
                <a:t>suppressed due to small numbers</a:t>
              </a:r>
            </a:p>
          </xdr:txBody>
        </xdr:sp>
        <xdr:sp macro="" textlink="">
          <xdr:nvSpPr>
            <xdr:cNvPr id="36" name="Rectangle 35"/>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900">
                  <a:solidFill>
                    <a:schemeClr val="tx1"/>
                  </a:solidFill>
                </a:rPr>
                <a:t>#</a:t>
              </a:r>
            </a:p>
          </xdr:txBody>
        </xdr:sp>
        <xdr:sp macro="" textlink="">
          <xdr:nvSpPr>
            <xdr:cNvPr id="37" name="Rectangle 36"/>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a:t>
              </a:r>
              <a:r>
                <a:rPr lang="en-AU" sz="900" baseline="0">
                  <a:solidFill>
                    <a:schemeClr val="tx1"/>
                  </a:solidFill>
                </a:rPr>
                <a:t>esult not compared to NSW</a:t>
              </a:r>
              <a:endParaRPr lang="en-AU" sz="900">
                <a:solidFill>
                  <a:schemeClr val="tx1"/>
                </a:solidFill>
              </a:endParaRPr>
            </a:p>
          </xdr:txBody>
        </xdr:sp>
      </xdr:grpSp>
    </xdr:grpSp>
    <xdr:clientData/>
  </xdr:twoCellAnchor>
  <xdr:twoCellAnchor editAs="oneCell">
    <xdr:from>
      <xdr:col>25</xdr:col>
      <xdr:colOff>66675</xdr:colOff>
      <xdr:row>4</xdr:row>
      <xdr:rowOff>1501486</xdr:rowOff>
    </xdr:from>
    <xdr:to>
      <xdr:col>25</xdr:col>
      <xdr:colOff>209550</xdr:colOff>
      <xdr:row>4</xdr:row>
      <xdr:rowOff>1644361</xdr:rowOff>
    </xdr:to>
    <xdr:sp macro="" textlink="">
      <xdr:nvSpPr>
        <xdr:cNvPr id="15" name="Rectangle 14"/>
        <xdr:cNvSpPr/>
      </xdr:nvSpPr>
      <xdr:spPr>
        <a:xfrm>
          <a:off x="15192375" y="2825461"/>
          <a:ext cx="142875" cy="142875"/>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26</xdr:col>
      <xdr:colOff>66675</xdr:colOff>
      <xdr:row>4</xdr:row>
      <xdr:rowOff>1501486</xdr:rowOff>
    </xdr:from>
    <xdr:to>
      <xdr:col>26</xdr:col>
      <xdr:colOff>209550</xdr:colOff>
      <xdr:row>4</xdr:row>
      <xdr:rowOff>1644361</xdr:rowOff>
    </xdr:to>
    <xdr:sp macro="" textlink="">
      <xdr:nvSpPr>
        <xdr:cNvPr id="16" name="Rectangle 15"/>
        <xdr:cNvSpPr/>
      </xdr:nvSpPr>
      <xdr:spPr>
        <a:xfrm>
          <a:off x="15459075" y="2825461"/>
          <a:ext cx="142875" cy="142875"/>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sp macro="" textlink="">
      <xdr:nvSpPr>
        <xdr:cNvPr id="12" name="TextBox 11"/>
        <xdr:cNvSpPr txBox="1"/>
      </xdr:nvSpPr>
      <xdr:spPr>
        <a:xfrm>
          <a:off x="0" y="0"/>
          <a:ext cx="654367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144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Emergency Department Patient Survey 2017–18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clientData/>
  </xdr:twoCellAnchor>
  <xdr:twoCellAnchor editAs="oneCell">
    <xdr:from>
      <xdr:col>0</xdr:col>
      <xdr:colOff>0</xdr:colOff>
      <xdr:row>3</xdr:row>
      <xdr:rowOff>0</xdr:rowOff>
    </xdr:from>
    <xdr:to>
      <xdr:col>4</xdr:col>
      <xdr:colOff>77161</xdr:colOff>
      <xdr:row>4</xdr:row>
      <xdr:rowOff>1459704</xdr:rowOff>
    </xdr:to>
    <xdr:grpSp>
      <xdr:nvGrpSpPr>
        <xdr:cNvPr id="2" name="Group 1"/>
        <xdr:cNvGrpSpPr/>
      </xdr:nvGrpSpPr>
      <xdr:grpSpPr>
        <a:xfrm>
          <a:off x="0" y="1104900"/>
          <a:ext cx="9354511" cy="1678779"/>
          <a:chOff x="0" y="917864"/>
          <a:chExt cx="9354511" cy="1688304"/>
        </a:xfrm>
      </xdr:grpSpPr>
      <xdr:sp macro="" textlink="">
        <xdr:nvSpPr>
          <xdr:cNvPr id="3" name="TextBox 2"/>
          <xdr:cNvSpPr txBox="1"/>
        </xdr:nvSpPr>
        <xdr:spPr>
          <a:xfrm>
            <a:off x="0" y="917864"/>
            <a:ext cx="9354511" cy="168830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96000" tIns="0" rIns="0" bIns="0" rtlCol="0" anchor="ctr" anchorCtr="0"/>
          <a:lstStyle/>
          <a:p>
            <a:pPr algn="l">
              <a:lnSpc>
                <a:spcPct val="110000"/>
              </a:lnSpc>
              <a:spcAft>
                <a:spcPts val="600"/>
              </a:spcAft>
            </a:pPr>
            <a:r>
              <a:rPr lang="en-AU" sz="2000" b="0">
                <a:solidFill>
                  <a:schemeClr val="accent2"/>
                </a:solidFill>
                <a:effectLst/>
                <a:latin typeface="+mn-lt"/>
                <a:ea typeface="+mn-ea"/>
                <a:cs typeface="+mn-cs"/>
              </a:rPr>
              <a:t>Comparison between surveys</a:t>
            </a:r>
            <a:endParaRPr lang="en-AU" sz="2000" b="0">
              <a:solidFill>
                <a:schemeClr val="accent2"/>
              </a:solidFill>
            </a:endParaRPr>
          </a:p>
          <a:p>
            <a:pPr>
              <a:lnSpc>
                <a:spcPct val="110000"/>
              </a:lnSpc>
            </a:pPr>
            <a:r>
              <a:rPr lang="en-AU" sz="1200" b="0">
                <a:solidFill>
                  <a:schemeClr val="tx1"/>
                </a:solidFill>
              </a:rPr>
              <a:t>Percentage-point difference</a:t>
            </a:r>
            <a:r>
              <a:rPr lang="en-AU" sz="1200" b="0" baseline="0">
                <a:solidFill>
                  <a:schemeClr val="tx1"/>
                </a:solidFill>
              </a:rPr>
              <a:t> </a:t>
            </a:r>
            <a:r>
              <a:rPr lang="en-AU" sz="1200" b="0">
                <a:solidFill>
                  <a:schemeClr val="tx1"/>
                </a:solidFill>
              </a:rPr>
              <a:t>between 2017–18</a:t>
            </a:r>
            <a:br>
              <a:rPr lang="en-AU" sz="1200" b="0">
                <a:solidFill>
                  <a:schemeClr val="tx1"/>
                </a:solidFill>
              </a:rPr>
            </a:br>
            <a:r>
              <a:rPr lang="en-AU" sz="1200" b="0">
                <a:solidFill>
                  <a:schemeClr val="tx1"/>
                </a:solidFill>
              </a:rPr>
              <a:t>and 2016–17</a:t>
            </a:r>
            <a:r>
              <a:rPr lang="en-AU" sz="1200" b="0" baseline="0">
                <a:solidFill>
                  <a:schemeClr val="tx1"/>
                </a:solidFill>
              </a:rPr>
              <a:t> </a:t>
            </a:r>
            <a:r>
              <a:rPr lang="en-AU" sz="1200" b="0">
                <a:solidFill>
                  <a:schemeClr val="tx1"/>
                </a:solidFill>
              </a:rPr>
              <a:t>results by </a:t>
            </a:r>
            <a:r>
              <a:rPr lang="en-AU" sz="1200" b="0">
                <a:solidFill>
                  <a:schemeClr val="dk1"/>
                </a:solidFill>
                <a:effectLst/>
                <a:latin typeface="+mn-lt"/>
                <a:ea typeface="+mn-ea"/>
                <a:cs typeface="+mn-cs"/>
              </a:rPr>
              <a:t>state,</a:t>
            </a:r>
            <a:r>
              <a:rPr lang="en-AU" sz="1200" b="0" baseline="0">
                <a:solidFill>
                  <a:schemeClr val="dk1"/>
                </a:solidFill>
                <a:effectLst/>
                <a:latin typeface="+mn-lt"/>
                <a:ea typeface="+mn-ea"/>
                <a:cs typeface="+mn-cs"/>
              </a:rPr>
              <a:t> local health district</a:t>
            </a:r>
            <a:br>
              <a:rPr lang="en-AU" sz="1200" b="0" baseline="0">
                <a:solidFill>
                  <a:schemeClr val="dk1"/>
                </a:solidFill>
                <a:effectLst/>
                <a:latin typeface="+mn-lt"/>
                <a:ea typeface="+mn-ea"/>
                <a:cs typeface="+mn-cs"/>
              </a:rPr>
            </a:br>
            <a:r>
              <a:rPr lang="en-AU" sz="1200" b="0" baseline="0">
                <a:solidFill>
                  <a:schemeClr val="dk1"/>
                </a:solidFill>
                <a:effectLst/>
                <a:latin typeface="+mn-lt"/>
                <a:ea typeface="+mn-ea"/>
                <a:cs typeface="+mn-cs"/>
              </a:rPr>
              <a:t>and emergency department </a:t>
            </a:r>
            <a:endParaRPr lang="en-AU" sz="1200">
              <a:effectLst/>
            </a:endParaRPr>
          </a:p>
        </xdr:txBody>
      </xdr:sp>
      <xdr:grpSp>
        <xdr:nvGrpSpPr>
          <xdr:cNvPr id="23" name="Group 22"/>
          <xdr:cNvGrpSpPr/>
        </xdr:nvGrpSpPr>
        <xdr:grpSpPr>
          <a:xfrm>
            <a:off x="4483677" y="1228250"/>
            <a:ext cx="3631799" cy="1054543"/>
            <a:chOff x="219219" y="981249"/>
            <a:chExt cx="3610221" cy="1512171"/>
          </a:xfrm>
        </xdr:grpSpPr>
        <xdr:sp macro="" textlink="">
          <xdr:nvSpPr>
            <xdr:cNvPr id="24" name="Rectangle 23"/>
            <xdr:cNvSpPr/>
          </xdr:nvSpPr>
          <xdr:spPr>
            <a:xfrm>
              <a:off x="219219" y="1339356"/>
              <a:ext cx="216000" cy="216000"/>
            </a:xfrm>
            <a:prstGeom prst="rect">
              <a:avLst/>
            </a:prstGeom>
            <a:solidFill>
              <a:schemeClr val="accent5">
                <a:lumMod val="7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Decline of five percentage points or more in 2017-18  </a:t>
              </a:r>
            </a:p>
          </xdr:txBody>
        </xdr:sp>
        <xdr:sp macro="" textlink="">
          <xdr:nvSpPr>
            <xdr:cNvPr id="25" name="Rectangle 24"/>
            <xdr:cNvSpPr/>
          </xdr:nvSpPr>
          <xdr:spPr>
            <a:xfrm>
              <a:off x="219219" y="1964733"/>
              <a:ext cx="216000" cy="216000"/>
            </a:xfrm>
            <a:prstGeom prst="rect">
              <a:avLst/>
            </a:prstGeom>
            <a:solidFill>
              <a:schemeClr val="tx1">
                <a:lumMod val="7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Improvement of five percentage points or more in 2017-18  </a:t>
              </a:r>
            </a:p>
          </xdr:txBody>
        </xdr:sp>
        <xdr:sp macro="" textlink="">
          <xdr:nvSpPr>
            <xdr:cNvPr id="26" name="Rectangle 25"/>
            <xdr:cNvSpPr/>
          </xdr:nvSpPr>
          <xdr:spPr>
            <a:xfrm>
              <a:off x="219219" y="1652045"/>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Result for 2017-18 within five percentage points of the 2016-17 result</a:t>
              </a:r>
            </a:p>
          </xdr:txBody>
        </xdr:sp>
        <xdr:sp macro="" textlink="">
          <xdr:nvSpPr>
            <xdr:cNvPr id="27" name="Rectangle 26"/>
            <xdr:cNvSpPr/>
          </xdr:nvSpPr>
          <xdr:spPr>
            <a:xfrm>
              <a:off x="247624" y="981249"/>
              <a:ext cx="3581816" cy="474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endParaRPr lang="en-AU" sz="900" b="0">
                <a:solidFill>
                  <a:schemeClr val="tx1"/>
                </a:solidFill>
              </a:endParaRPr>
            </a:p>
          </xdr:txBody>
        </xdr:sp>
        <xdr:sp macro="" textlink="">
          <xdr:nvSpPr>
            <xdr:cNvPr id="28" name="Rectangle 27"/>
            <xdr:cNvSpPr/>
          </xdr:nvSpPr>
          <xdr:spPr>
            <a:xfrm>
              <a:off x="219219" y="2277420"/>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Data not available or result suppressed due to small numbers (&lt;30 respondents)</a:t>
              </a:r>
            </a:p>
          </xdr:txBody>
        </xdr:sp>
      </xdr:grpSp>
    </xdr:grpSp>
    <xdr:clientData/>
  </xdr:twoCellAnchor>
</xdr:wsDr>
</file>

<file path=xl/tables/table1.xml><?xml version="1.0" encoding="utf-8"?>
<table xmlns="http://schemas.openxmlformats.org/spreadsheetml/2006/main" id="13" name="Table6914" displayName="Table6914" ref="A5:L109" totalsRowShown="0" headerRowDxfId="582" dataDxfId="581">
  <autoFilter ref="A5:L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Level" dataDxfId="580"/>
    <tableColumn id="11" name="Name" dataDxfId="579"/>
    <tableColumn id="14" name="LHD code" dataDxfId="578"/>
    <tableColumn id="2" name="Peer group " dataDxfId="577"/>
    <tableColumn id="6" name="Eligible population" dataDxfId="576"/>
    <tableColumn id="5" name="Mailings" dataDxfId="575"/>
    <tableColumn id="12" name="Responses" dataDxfId="574"/>
    <tableColumn id="7" name="Response rate (adjusted)" dataDxfId="573"/>
    <tableColumn id="9" name="Eligible population     " dataDxfId="572"/>
    <tableColumn id="8" name="Mailings   " dataDxfId="571"/>
    <tableColumn id="13" name="Responses   " dataDxfId="570"/>
    <tableColumn id="10" name="Response rate (adjusted)  " dataDxfId="569"/>
  </tableColumns>
  <tableStyleInfo name="BHI" showFirstColumn="0" showLastColumn="0" showRowStripes="1" showColumnStripes="0"/>
</table>
</file>

<file path=xl/tables/table2.xml><?xml version="1.0" encoding="utf-8"?>
<table xmlns="http://schemas.openxmlformats.org/spreadsheetml/2006/main" id="14" name="Table623415" displayName="Table623415" ref="A6:T109" totalsRowShown="0" headerRowDxfId="568" dataDxfId="567">
  <tableColumns count="20">
    <tableColumn id="4" name="Level" dataDxfId="566"/>
    <tableColumn id="5" name="Peer group" dataDxfId="565"/>
    <tableColumn id="1" name="Name" dataDxfId="564"/>
    <tableColumn id="26" name="Aboriginal_x000a_(self-identified)" dataDxfId="563"/>
    <tableColumn id="2" name="0-17" dataDxfId="562"/>
    <tableColumn id="6" name="18-34" dataDxfId="561"/>
    <tableColumn id="7" name="35-54" dataDxfId="560"/>
    <tableColumn id="9" name="55-74" dataDxfId="559"/>
    <tableColumn id="10" name="75+" dataDxfId="558"/>
    <tableColumn id="3" name="Female" dataDxfId="557"/>
    <tableColumn id="25" name="Language other_x000a_than English_x000a_spoken at home" dataDxfId="556"/>
    <tableColumn id="33" name="Not born in Australia" dataDxfId="555"/>
    <tableColumn id="29" name="Major cities" dataDxfId="554"/>
    <tableColumn id="30" name="Inner regional" dataDxfId="553"/>
    <tableColumn id="31" name="Outer regional, remote " dataDxfId="552"/>
    <tableColumn id="15" name="Long-standing_x000a_mental health" dataDxfId="551"/>
    <tableColumn id="35" name="Admitted to_x000a_same hospital" dataDxfId="550"/>
    <tableColumn id="36" name="Transferred elsewhere" dataDxfId="549"/>
    <tableColumn id="32" name="Went home, to stay with a friend, or elsewhere" dataDxfId="548"/>
    <tableColumn id="24" name="Online" dataDxfId="547"/>
  </tableColumns>
  <tableStyleInfo name="BHI" showFirstColumn="0" showLastColumn="0" showRowStripes="0" showColumnStripes="0"/>
</table>
</file>

<file path=xl/tables/table3.xml><?xml version="1.0" encoding="utf-8"?>
<table xmlns="http://schemas.openxmlformats.org/spreadsheetml/2006/main" id="8" name="Table66109" displayName="Table66109" ref="A5:HD77" totalsRowShown="0" headerRowDxfId="540" dataDxfId="539">
  <autoFilter ref="A5:HD77"/>
  <tableColumns count="212">
    <tableColumn id="1" name="Q." dataDxfId="538"/>
    <tableColumn id="167" name="Section" dataDxfId="537"/>
    <tableColumn id="2" name="Question" dataDxfId="536"/>
    <tableColumn id="3" name="Response" dataDxfId="535"/>
    <tableColumn id="168" name="NSW" dataDxfId="534"/>
    <tableColumn id="4" name="Number of respondents" dataDxfId="533" dataCellStyle="Comma"/>
    <tableColumn id="169" name="Column2" dataDxfId="532" dataCellStyle="Comma"/>
    <tableColumn id="181" name="Central Coast" dataDxfId="531"/>
    <tableColumn id="180" name="Far West †" dataDxfId="530"/>
    <tableColumn id="179" name="Hunter New England" dataDxfId="529"/>
    <tableColumn id="178" name="Illawarra Shoalhaven" dataDxfId="528"/>
    <tableColumn id="177" name="Mid North Coast" dataDxfId="527"/>
    <tableColumn id="176" name="Murrumbidgee" dataDxfId="526"/>
    <tableColumn id="175" name="Nepean Blue Mountains" dataDxfId="525"/>
    <tableColumn id="174" name="Northern NSW" dataDxfId="524"/>
    <tableColumn id="186" name="Northern Sydney" dataDxfId="523"/>
    <tableColumn id="185" name="South Eastern Sydney" dataDxfId="522"/>
    <tableColumn id="184" name="South Western Sydney" dataDxfId="521"/>
    <tableColumn id="183" name="Southern NSW" dataDxfId="520"/>
    <tableColumn id="182" name="St Vincent's Health Network" dataDxfId="519"/>
    <tableColumn id="173" name="Sydney" dataDxfId="518"/>
    <tableColumn id="172" name="Sydney Children's Hospital Network †" dataDxfId="517"/>
    <tableColumn id="171" name="Western NSW" dataDxfId="516"/>
    <tableColumn id="170" name="Western Sydney †" dataDxfId="515"/>
    <tableColumn id="204" name="Column1" dataDxfId="514"/>
    <tableColumn id="207" name="Minimum ED result" dataDxfId="513"/>
    <tableColumn id="206" name="Maximum ED result" dataDxfId="512"/>
    <tableColumn id="5" name="Bankstown–Lidcombe †" dataDxfId="511"/>
    <tableColumn id="6" name="Concord" dataDxfId="510"/>
    <tableColumn id="7" name="Gosford" dataDxfId="509"/>
    <tableColumn id="8" name="John Hunter" dataDxfId="508"/>
    <tableColumn id="9" name="Liverpool" dataDxfId="507"/>
    <tableColumn id="10" name="Nepean" dataDxfId="506"/>
    <tableColumn id="11" name="Prince of Wales" dataDxfId="505"/>
    <tableColumn id="12" name="Royal North Shore" dataDxfId="504"/>
    <tableColumn id="13" name="Royal Prince Alfred" dataDxfId="503"/>
    <tableColumn id="14" name="St George" dataDxfId="502"/>
    <tableColumn id="15" name="St Vincent's" dataDxfId="501"/>
    <tableColumn id="16" name="Westmead" dataDxfId="500"/>
    <tableColumn id="17" name="Wollongong" dataDxfId="499"/>
    <tableColumn id="18" name="The Children's at Westmead †" dataDxfId="498"/>
    <tableColumn id="19" name="Sydney Children's" dataDxfId="497"/>
    <tableColumn id="20" name="Calvary Mater" dataDxfId="496"/>
    <tableColumn id="21" name="Sydney/Sydney Eye" dataDxfId="495"/>
    <tableColumn id="22" name="Auburn †" dataDxfId="494"/>
    <tableColumn id="23" name="Blacktown" dataDxfId="493"/>
    <tableColumn id="24" name="Campbelltown" dataDxfId="492"/>
    <tableColumn id="25" name="Canterbury" dataDxfId="491"/>
    <tableColumn id="26" name="Coffs Harbour" dataDxfId="490"/>
    <tableColumn id="27" name="Dubbo" dataDxfId="489"/>
    <tableColumn id="28" name="Fairfield †" dataDxfId="488"/>
    <tableColumn id="29" name="Hornsby" dataDxfId="487"/>
    <tableColumn id="30" name="Lismore" dataDxfId="486"/>
    <tableColumn id="31" name="Maitland" dataDxfId="485"/>
    <tableColumn id="32" name="Manly" dataDxfId="484"/>
    <tableColumn id="33" name="Manning" dataDxfId="483"/>
    <tableColumn id="34" name="Mona Vale" dataDxfId="482"/>
    <tableColumn id="35" name="Orange" dataDxfId="481"/>
    <tableColumn id="36" name="Port Macquarie" dataDxfId="480"/>
    <tableColumn id="37" name="Shoalhaven" dataDxfId="479"/>
    <tableColumn id="38" name="Sutherland" dataDxfId="478"/>
    <tableColumn id="39" name="Tamworth" dataDxfId="477"/>
    <tableColumn id="40" name="The Tweed" dataDxfId="476"/>
    <tableColumn id="41" name="Wagga Wagga" dataDxfId="475"/>
    <tableColumn id="42" name="Wyong" dataDxfId="474"/>
    <tableColumn id="43" name="Armidale" dataDxfId="473"/>
    <tableColumn id="44" name="Bathurst" dataDxfId="472"/>
    <tableColumn id="45" name="Belmont" dataDxfId="471"/>
    <tableColumn id="46" name="Bowral" dataDxfId="470"/>
    <tableColumn id="47" name="Broken Hill †" dataDxfId="469"/>
    <tableColumn id="48" name="Goulburn" dataDxfId="468"/>
    <tableColumn id="213" name="Grafton" dataDxfId="467"/>
    <tableColumn id="49" name="Griffith" dataDxfId="466"/>
    <tableColumn id="50" name="Hawkesbury" dataDxfId="465"/>
    <tableColumn id="51" name="Mount Druitt †" dataDxfId="464"/>
    <tableColumn id="52" name="Murwillumbah" dataDxfId="463"/>
    <tableColumn id="53" name="Ryde" dataDxfId="462"/>
    <tableColumn id="54" name="Shellharbour" dataDxfId="461"/>
    <tableColumn id="55" name="South East Regional" dataDxfId="460"/>
    <tableColumn id="56" name="Ballina" dataDxfId="459"/>
    <tableColumn id="57" name="Batemans Bay" dataDxfId="458"/>
    <tableColumn id="58" name="Blue Mountains" dataDxfId="457"/>
    <tableColumn id="59" name="Byron" dataDxfId="456"/>
    <tableColumn id="60" name="Casino" dataDxfId="455"/>
    <tableColumn id="61" name="Cessnock" dataDxfId="454"/>
    <tableColumn id="62" name="Cooma" dataDxfId="453"/>
    <tableColumn id="63" name="Cowra" dataDxfId="452"/>
    <tableColumn id="64" name="Deniliquin" dataDxfId="451"/>
    <tableColumn id="65" name="Lachlan Health Service - Forbes" dataDxfId="450"/>
    <tableColumn id="66" name="Gunnedah †" dataDxfId="449"/>
    <tableColumn id="67" name="Inverell" dataDxfId="448"/>
    <tableColumn id="68" name="Kempsey" dataDxfId="447"/>
    <tableColumn id="69" name="Kurri Kurri †" dataDxfId="446"/>
    <tableColumn id="70" name="Lithgow" dataDxfId="445"/>
    <tableColumn id="71" name="Macksville" dataDxfId="444"/>
    <tableColumn id="72" name="Maclean" dataDxfId="443"/>
    <tableColumn id="73" name="Milton" dataDxfId="442"/>
    <tableColumn id="74" name="Moree †" dataDxfId="441"/>
    <tableColumn id="75" name="Moruya" dataDxfId="440"/>
    <tableColumn id="76" name="Mudgee" dataDxfId="439"/>
    <tableColumn id="77" name="Muswellbrook †" dataDxfId="438"/>
    <tableColumn id="78" name="Narrabri †" dataDxfId="437"/>
    <tableColumn id="79" name="Queanbeyan" dataDxfId="436"/>
    <tableColumn id="80" name="Singleton †" dataDxfId="435"/>
    <tableColumn id="81" name="Young †" dataDxfId="434"/>
    <tableColumn id="82" name="Bellinger River" dataDxfId="433"/>
    <tableColumn id="83" name="Camden †" dataDxfId="432"/>
    <tableColumn id="84" name="Lachlan Health Service - Parkes" dataDxfId="431"/>
    <tableColumn id="85" name="Tumut" dataDxfId="430"/>
    <tableColumn id="209" name="Column107" dataDxfId="429"/>
    <tableColumn id="187" name="Column108" dataDxfId="428"/>
    <tableColumn id="203" name="Column109" dataDxfId="427"/>
    <tableColumn id="202" name="Column110" dataDxfId="426"/>
    <tableColumn id="201" name="Column111" dataDxfId="425"/>
    <tableColumn id="200" name="Column112" dataDxfId="424"/>
    <tableColumn id="199" name="Column113" dataDxfId="423"/>
    <tableColumn id="198" name="Column114" dataDxfId="422"/>
    <tableColumn id="197" name="Column115" dataDxfId="421"/>
    <tableColumn id="196" name="Column116" dataDxfId="420"/>
    <tableColumn id="195" name="Column117" dataDxfId="419"/>
    <tableColumn id="194" name="Column118" dataDxfId="418"/>
    <tableColumn id="193" name="Column119" dataDxfId="417"/>
    <tableColumn id="192" name="Column120" dataDxfId="416"/>
    <tableColumn id="191" name="Column121" dataDxfId="415"/>
    <tableColumn id="190" name="Column122" dataDxfId="414"/>
    <tableColumn id="189" name="Column123" dataDxfId="413"/>
    <tableColumn id="188" name="Column124" dataDxfId="412"/>
    <tableColumn id="210" name="Column125" dataDxfId="411"/>
    <tableColumn id="212" name="Column126" dataDxfId="410"/>
    <tableColumn id="211" name="Column127" dataDxfId="409"/>
    <tableColumn id="86" name="Column128" dataDxfId="408"/>
    <tableColumn id="87" name="Column129" dataDxfId="407"/>
    <tableColumn id="88" name="Column130" dataDxfId="406"/>
    <tableColumn id="89" name="Column131" dataDxfId="405"/>
    <tableColumn id="90" name="Column132" dataDxfId="404"/>
    <tableColumn id="91" name="Column133" dataDxfId="403"/>
    <tableColumn id="92" name="Column134" dataDxfId="402"/>
    <tableColumn id="93" name="Column135" dataDxfId="401"/>
    <tableColumn id="94" name="Column136" dataDxfId="400"/>
    <tableColumn id="95" name="Column137" dataDxfId="399"/>
    <tableColumn id="96" name="Column138" dataDxfId="398"/>
    <tableColumn id="97" name="Column139" dataDxfId="397"/>
    <tableColumn id="98" name="Column140" dataDxfId="396"/>
    <tableColumn id="99" name="Column141" dataDxfId="395"/>
    <tableColumn id="100" name="Column142" dataDxfId="394"/>
    <tableColumn id="101" name="Column143" dataDxfId="393"/>
    <tableColumn id="102" name="Column144" dataDxfId="392"/>
    <tableColumn id="103" name="Column145" dataDxfId="391"/>
    <tableColumn id="104" name="Column146" dataDxfId="390"/>
    <tableColumn id="105" name="Column147" dataDxfId="389"/>
    <tableColumn id="106" name="Column148" dataDxfId="388"/>
    <tableColumn id="107" name="Column149" dataDxfId="387"/>
    <tableColumn id="108" name="Column150" dataDxfId="386"/>
    <tableColumn id="109" name="Column151" dataDxfId="385"/>
    <tableColumn id="110" name="Column152" dataDxfId="384"/>
    <tableColumn id="111" name="Column153" dataDxfId="383"/>
    <tableColumn id="112" name="Column154" dataDxfId="382"/>
    <tableColumn id="113" name="Column155" dataDxfId="381"/>
    <tableColumn id="114" name="Column156" dataDxfId="380"/>
    <tableColumn id="115" name="Column157" dataDxfId="379"/>
    <tableColumn id="116" name="Column158" dataDxfId="378"/>
    <tableColumn id="117" name="Column159" dataDxfId="377"/>
    <tableColumn id="118" name="Column160" dataDxfId="376"/>
    <tableColumn id="119" name="Column161" dataDxfId="375"/>
    <tableColumn id="214" name="Column1612" dataDxfId="374"/>
    <tableColumn id="120" name="Column162" dataDxfId="373"/>
    <tableColumn id="121" name="Column163" dataDxfId="372"/>
    <tableColumn id="122" name="Column164" dataDxfId="371"/>
    <tableColumn id="123" name="Column165" dataDxfId="370"/>
    <tableColumn id="124" name="Column166" dataDxfId="369"/>
    <tableColumn id="125" name="Column167" dataDxfId="368"/>
    <tableColumn id="126" name="Column168" dataDxfId="367"/>
    <tableColumn id="127" name="Column169" dataDxfId="366"/>
    <tableColumn id="128" name="Column170" dataDxfId="365"/>
    <tableColumn id="129" name="Column171" dataDxfId="364"/>
    <tableColumn id="130" name="Column172" dataDxfId="363"/>
    <tableColumn id="131" name="Column173" dataDxfId="362"/>
    <tableColumn id="132" name="Column174" dataDxfId="361"/>
    <tableColumn id="133" name="Column175" dataDxfId="360"/>
    <tableColumn id="134" name="Column176" dataDxfId="359"/>
    <tableColumn id="135" name="Column177" dataDxfId="358"/>
    <tableColumn id="136" name="Column178" dataDxfId="357"/>
    <tableColumn id="137" name="Column179" dataDxfId="356"/>
    <tableColumn id="138" name="Column180" dataDxfId="355"/>
    <tableColumn id="139" name="Column181" dataDxfId="354"/>
    <tableColumn id="140" name="Column182" dataDxfId="353"/>
    <tableColumn id="141" name="Column183" dataDxfId="352"/>
    <tableColumn id="142" name="Column184" dataDxfId="351"/>
    <tableColumn id="143" name="Column185" dataDxfId="350"/>
    <tableColumn id="144" name="Column186" dataDxfId="349"/>
    <tableColumn id="145" name="Column187" dataDxfId="348"/>
    <tableColumn id="146" name="Column188" dataDxfId="347"/>
    <tableColumn id="147" name="Column189" dataDxfId="346"/>
    <tableColumn id="148" name="Column190" dataDxfId="345"/>
    <tableColumn id="149" name="Column191" dataDxfId="344"/>
    <tableColumn id="150" name="Column192" dataDxfId="343"/>
    <tableColumn id="151" name="Column193" dataDxfId="342"/>
    <tableColumn id="152" name="Column194" dataDxfId="341"/>
    <tableColumn id="153" name="Column195" dataDxfId="340"/>
    <tableColumn id="154" name="Column196" dataDxfId="339"/>
    <tableColumn id="155" name="Column197" dataDxfId="338"/>
    <tableColumn id="156" name="Column198" dataDxfId="337"/>
    <tableColumn id="157" name="Column199" dataDxfId="336"/>
    <tableColumn id="158" name="Column200" dataDxfId="335"/>
    <tableColumn id="159" name="Column201" dataDxfId="334"/>
    <tableColumn id="160" name="Column202" dataDxfId="333"/>
    <tableColumn id="161" name="Column203" dataDxfId="332"/>
    <tableColumn id="162" name="Column204" dataDxfId="331"/>
    <tableColumn id="163" name="Column205" dataDxfId="330"/>
    <tableColumn id="164" name="Column206" dataDxfId="329"/>
    <tableColumn id="165" name="Column207" dataDxfId="328"/>
    <tableColumn id="166" name="Column208" dataDxfId="327"/>
  </tableColumns>
  <tableStyleInfo name="BHI" showFirstColumn="0" showLastColumn="0" showRowStripes="1" showColumnStripes="0"/>
</table>
</file>

<file path=xl/tables/table4.xml><?xml version="1.0" encoding="utf-8"?>
<table xmlns="http://schemas.openxmlformats.org/spreadsheetml/2006/main" id="5" name="Table66" displayName="Table66" ref="A5:HB84" totalsRowShown="0" headerRowDxfId="321" dataDxfId="320">
  <autoFilter ref="A5:HB84"/>
  <tableColumns count="210">
    <tableColumn id="1" name="Q." dataDxfId="319"/>
    <tableColumn id="167" name="Section" dataDxfId="318"/>
    <tableColumn id="2" name="Question" dataDxfId="317"/>
    <tableColumn id="3" name="Response" dataDxfId="316"/>
    <tableColumn id="4" name="NSW" dataDxfId="315"/>
    <tableColumn id="168" name="Number of respondents" dataDxfId="314" dataCellStyle="Comma"/>
    <tableColumn id="169" name="Column2" dataDxfId="313" dataCellStyle="Comma"/>
    <tableColumn id="181" name="Central Coast" dataDxfId="312"/>
    <tableColumn id="180" name="Far West †" dataDxfId="311"/>
    <tableColumn id="179" name="Hunter New England" dataDxfId="310"/>
    <tableColumn id="178" name="Illawarra Shoalhaven" dataDxfId="309"/>
    <tableColumn id="177" name="Mid North Coast" dataDxfId="308"/>
    <tableColumn id="176" name="Murrumbidgee" dataDxfId="307"/>
    <tableColumn id="175" name="Nepean Blue Mountains" dataDxfId="306"/>
    <tableColumn id="174" name="Northern NSW" dataDxfId="305"/>
    <tableColumn id="186" name="Northern Sydney" dataDxfId="304"/>
    <tableColumn id="185" name="South Eastern Sydney" dataDxfId="303"/>
    <tableColumn id="184" name="South Western Sydney" dataDxfId="302"/>
    <tableColumn id="183" name="Southern NSW" dataDxfId="301"/>
    <tableColumn id="182" name="St Vincent's Health Network" dataDxfId="300"/>
    <tableColumn id="173" name="Sydney" dataDxfId="299"/>
    <tableColumn id="172" name="Sydney Children's Hospital Network" dataDxfId="298"/>
    <tableColumn id="171" name="Western NSW" dataDxfId="297"/>
    <tableColumn id="170" name="Western Sydney" dataDxfId="296"/>
    <tableColumn id="204" name="Column1" dataDxfId="295"/>
    <tableColumn id="207" name="Minimum ED result" dataDxfId="294"/>
    <tableColumn id="206" name="Maximum ED result" dataDxfId="293"/>
    <tableColumn id="5" name="Bankstown–Lidcombe" dataDxfId="292"/>
    <tableColumn id="6" name="Concord" dataDxfId="291"/>
    <tableColumn id="7" name="Gosford" dataDxfId="290"/>
    <tableColumn id="8" name="John Hunter" dataDxfId="289"/>
    <tableColumn id="9" name="Liverpool" dataDxfId="288"/>
    <tableColumn id="10" name="Nepean" dataDxfId="287"/>
    <tableColumn id="11" name="Prince of Wales" dataDxfId="286"/>
    <tableColumn id="12" name="Royal North Shore" dataDxfId="285"/>
    <tableColumn id="13" name="Royal Prince Alfred" dataDxfId="284"/>
    <tableColumn id="14" name="St George" dataDxfId="283"/>
    <tableColumn id="15" name="St Vincent's" dataDxfId="282"/>
    <tableColumn id="16" name="Westmead" dataDxfId="281"/>
    <tableColumn id="17" name="Wollongong" dataDxfId="280"/>
    <tableColumn id="18" name="The Children's at Westmead" dataDxfId="279"/>
    <tableColumn id="19" name="Sydney Children's" dataDxfId="278"/>
    <tableColumn id="20" name="Calvary Mater" dataDxfId="277"/>
    <tableColumn id="21" name="Sydney/Sydney Eye" dataDxfId="276"/>
    <tableColumn id="22" name="Auburn  †" dataDxfId="275"/>
    <tableColumn id="23" name="Blacktown" dataDxfId="274"/>
    <tableColumn id="24" name="Campbelltown" dataDxfId="273"/>
    <tableColumn id="25" name="Canterbury" dataDxfId="272"/>
    <tableColumn id="26" name="Coffs Harbour" dataDxfId="271"/>
    <tableColumn id="27" name="Dubbo" dataDxfId="270"/>
    <tableColumn id="28" name="Fairfield" dataDxfId="269"/>
    <tableColumn id="29" name="Hornsby" dataDxfId="268"/>
    <tableColumn id="30" name="Lismore" dataDxfId="267"/>
    <tableColumn id="31" name="Maitland" dataDxfId="266"/>
    <tableColumn id="32" name="Manly" dataDxfId="265"/>
    <tableColumn id="33" name="Manning" dataDxfId="264"/>
    <tableColumn id="34" name="Mona Vale" dataDxfId="263"/>
    <tableColumn id="35" name="Orange" dataDxfId="262"/>
    <tableColumn id="36" name="Port Macquarie" dataDxfId="261"/>
    <tableColumn id="37" name="Shoalhaven" dataDxfId="260"/>
    <tableColumn id="38" name="Sutherland" dataDxfId="259"/>
    <tableColumn id="39" name="Tamworth" dataDxfId="258"/>
    <tableColumn id="40" name="The Tweed" dataDxfId="257"/>
    <tableColumn id="41" name="Wagga Wagga" dataDxfId="256"/>
    <tableColumn id="42" name="Wyong" dataDxfId="255"/>
    <tableColumn id="43" name="Armidale" dataDxfId="254"/>
    <tableColumn id="44" name="Bathurst" dataDxfId="253"/>
    <tableColumn id="45" name="Belmont" dataDxfId="252"/>
    <tableColumn id="46" name="Bowral" dataDxfId="251"/>
    <tableColumn id="47" name="Broken Hill †" dataDxfId="250"/>
    <tableColumn id="48" name="Goulburn" dataDxfId="249"/>
    <tableColumn id="49" name="Grafton" dataDxfId="248"/>
    <tableColumn id="50" name="Griffith †" dataDxfId="247"/>
    <tableColumn id="51" name="Hawkesbury" dataDxfId="246"/>
    <tableColumn id="52" name="Mount Druitt †" dataDxfId="245"/>
    <tableColumn id="53" name="Murwillumbah" dataDxfId="244"/>
    <tableColumn id="54" name="Ryde" dataDxfId="243"/>
    <tableColumn id="55" name="Shellharbour" dataDxfId="242"/>
    <tableColumn id="56" name="South East Regional" dataDxfId="241"/>
    <tableColumn id="57" name="Ballina" dataDxfId="240"/>
    <tableColumn id="58" name="Batemans Bay" dataDxfId="239"/>
    <tableColumn id="59" name="Blue Mountains" dataDxfId="238"/>
    <tableColumn id="60" name="Casino †" dataDxfId="237"/>
    <tableColumn id="61" name="Cessnock" dataDxfId="236"/>
    <tableColumn id="62" name="Cooma" dataDxfId="235"/>
    <tableColumn id="63" name="Cowra" dataDxfId="234"/>
    <tableColumn id="64" name="Deniliquin" dataDxfId="233"/>
    <tableColumn id="65" name="Lachlan Health Service - Forbes" dataDxfId="232"/>
    <tableColumn id="66" name="Gunnedah †" dataDxfId="231"/>
    <tableColumn id="67" name="Inverell" dataDxfId="230"/>
    <tableColumn id="68" name="Kempsey" dataDxfId="229"/>
    <tableColumn id="69" name="Kurri Kurri" dataDxfId="228"/>
    <tableColumn id="70" name="Lithgow" dataDxfId="227"/>
    <tableColumn id="71" name="Macksville" dataDxfId="226"/>
    <tableColumn id="72" name="Maclean" dataDxfId="225"/>
    <tableColumn id="73" name="Milton" dataDxfId="224"/>
    <tableColumn id="74" name="Moree †" dataDxfId="223"/>
    <tableColumn id="75" name="Moruya" dataDxfId="222"/>
    <tableColumn id="76" name="Mudgee" dataDxfId="221"/>
    <tableColumn id="77" name="Muswellbrook †" dataDxfId="220"/>
    <tableColumn id="78" name="Narrabri †" dataDxfId="219"/>
    <tableColumn id="79" name="Queanbeyan" dataDxfId="218"/>
    <tableColumn id="80" name=" Singleton †" dataDxfId="217"/>
    <tableColumn id="81" name="Young" dataDxfId="216"/>
    <tableColumn id="82" name="Bellinger River" dataDxfId="215"/>
    <tableColumn id="83" name="Camden †" dataDxfId="214"/>
    <tableColumn id="84" name="Lachlan Health Service - Parkes †" dataDxfId="213"/>
    <tableColumn id="85" name="Tumut" dataDxfId="212"/>
    <tableColumn id="209" name="Column3" dataDxfId="211"/>
    <tableColumn id="187" name="Column108" dataDxfId="210"/>
    <tableColumn id="203" name="Column109" dataDxfId="209"/>
    <tableColumn id="202" name="Column110" dataDxfId="208"/>
    <tableColumn id="201" name="Column111" dataDxfId="207"/>
    <tableColumn id="200" name="Column112" dataDxfId="206"/>
    <tableColumn id="199" name="Column113" dataDxfId="205"/>
    <tableColumn id="198" name="Column114" dataDxfId="204"/>
    <tableColumn id="197" name="Column115" dataDxfId="203"/>
    <tableColumn id="196" name="Column116" dataDxfId="202"/>
    <tableColumn id="195" name="Column117" dataDxfId="201"/>
    <tableColumn id="194" name="Column118" dataDxfId="200"/>
    <tableColumn id="193" name="Column119" dataDxfId="199"/>
    <tableColumn id="192" name="Column120" dataDxfId="198"/>
    <tableColumn id="191" name="Column121" dataDxfId="197"/>
    <tableColumn id="190" name="Column122" dataDxfId="196"/>
    <tableColumn id="189" name="Column123" dataDxfId="195"/>
    <tableColumn id="188" name="Column124" dataDxfId="194"/>
    <tableColumn id="210" name="Column125" dataDxfId="193"/>
    <tableColumn id="212" name="Column126" dataDxfId="192"/>
    <tableColumn id="211" name="Column127" dataDxfId="191"/>
    <tableColumn id="86" name="Column128" dataDxfId="190"/>
    <tableColumn id="87" name="Column129" dataDxfId="189"/>
    <tableColumn id="88" name="Column130" dataDxfId="188"/>
    <tableColumn id="89" name="Column131" dataDxfId="187"/>
    <tableColumn id="90" name="Column132" dataDxfId="186"/>
    <tableColumn id="91" name="Column133" dataDxfId="185"/>
    <tableColumn id="92" name="Column134" dataDxfId="184"/>
    <tableColumn id="93" name="Column135" dataDxfId="183"/>
    <tableColumn id="94" name="Column136" dataDxfId="182"/>
    <tableColumn id="95" name="Column137" dataDxfId="181"/>
    <tableColumn id="96" name="Column138" dataDxfId="180"/>
    <tableColumn id="97" name="Column139" dataDxfId="179"/>
    <tableColumn id="98" name="Column140" dataDxfId="178"/>
    <tableColumn id="99" name="Column141" dataDxfId="177"/>
    <tableColumn id="100" name="Column142" dataDxfId="176"/>
    <tableColumn id="101" name="Column143" dataDxfId="175"/>
    <tableColumn id="102" name="Column144" dataDxfId="174"/>
    <tableColumn id="103" name="Column145" dataDxfId="173"/>
    <tableColumn id="104" name="Column146" dataDxfId="172"/>
    <tableColumn id="105" name="Column147" dataDxfId="171"/>
    <tableColumn id="106" name="Column148" dataDxfId="170"/>
    <tableColumn id="107" name="Column149" dataDxfId="169"/>
    <tableColumn id="108" name="Column150" dataDxfId="168"/>
    <tableColumn id="109" name="Column151" dataDxfId="167"/>
    <tableColumn id="110" name="Column152" dataDxfId="166"/>
    <tableColumn id="111" name="Column153" dataDxfId="165"/>
    <tableColumn id="112" name="Column154" dataDxfId="164"/>
    <tableColumn id="113" name="Column155" dataDxfId="163"/>
    <tableColumn id="114" name="Column156" dataDxfId="162"/>
    <tableColumn id="115" name="Column157" dataDxfId="161"/>
    <tableColumn id="116" name="Column158" dataDxfId="160"/>
    <tableColumn id="117" name="Column159" dataDxfId="159"/>
    <tableColumn id="118" name="Column160" dataDxfId="158"/>
    <tableColumn id="119" name="Column161" dataDxfId="157"/>
    <tableColumn id="120" name="Column162" dataDxfId="156"/>
    <tableColumn id="121" name="Column163" dataDxfId="155"/>
    <tableColumn id="122" name="Column164" dataDxfId="154"/>
    <tableColumn id="123" name="Column165" dataDxfId="153"/>
    <tableColumn id="124" name="Column166" dataDxfId="152"/>
    <tableColumn id="125" name="Column167" dataDxfId="151"/>
    <tableColumn id="126" name="Column168" dataDxfId="150"/>
    <tableColumn id="127" name="Column169" dataDxfId="149"/>
    <tableColumn id="128" name="Column170" dataDxfId="148"/>
    <tableColumn id="129" name="Column171" dataDxfId="147"/>
    <tableColumn id="130" name="Column172" dataDxfId="146"/>
    <tableColumn id="131" name="Column173" dataDxfId="145"/>
    <tableColumn id="132" name="Column174" dataDxfId="144"/>
    <tableColumn id="133" name="Column175" dataDxfId="143"/>
    <tableColumn id="134" name="Column176" dataDxfId="142"/>
    <tableColumn id="135" name="Column177" dataDxfId="141"/>
    <tableColumn id="136" name="Column178" dataDxfId="140"/>
    <tableColumn id="137" name="Column179" dataDxfId="139"/>
    <tableColumn id="138" name="Column180" dataDxfId="138"/>
    <tableColumn id="139" name="Column181" dataDxfId="137"/>
    <tableColumn id="140" name="Column182" dataDxfId="136"/>
    <tableColumn id="141" name="Column183" dataDxfId="135"/>
    <tableColumn id="142" name="Column184" dataDxfId="134"/>
    <tableColumn id="143" name="Column185" dataDxfId="133"/>
    <tableColumn id="144" name="Column186" dataDxfId="132"/>
    <tableColumn id="145" name="Column187" dataDxfId="131"/>
    <tableColumn id="146" name="Column188" dataDxfId="130"/>
    <tableColumn id="147" name="Column189" dataDxfId="129"/>
    <tableColumn id="148" name="Column190" dataDxfId="128"/>
    <tableColumn id="149" name="Column191" dataDxfId="127"/>
    <tableColumn id="150" name="Column192" dataDxfId="126"/>
    <tableColumn id="151" name="Column193" dataDxfId="125"/>
    <tableColumn id="152" name="Column194" dataDxfId="124"/>
    <tableColumn id="153" name="Column195" dataDxfId="123"/>
    <tableColumn id="154" name="Column196" dataDxfId="122"/>
    <tableColumn id="155" name="Column197" dataDxfId="121"/>
    <tableColumn id="156" name="Column198" dataDxfId="120"/>
    <tableColumn id="157" name="Column199" dataDxfId="119"/>
    <tableColumn id="158" name="Column200" dataDxfId="118"/>
    <tableColumn id="159" name="Column201" dataDxfId="117"/>
    <tableColumn id="160" name="Column202" dataDxfId="116"/>
    <tableColumn id="161" name="Column203" dataDxfId="115"/>
    <tableColumn id="162" name="Column204" dataDxfId="114"/>
    <tableColumn id="163" name="Column205" dataDxfId="113"/>
    <tableColumn id="164" name="Column206" dataDxfId="112"/>
    <tableColumn id="165" name="Column207" dataDxfId="111"/>
    <tableColumn id="166" name="Column208" dataDxfId="110"/>
  </tableColumns>
  <tableStyleInfo name="BHI" showFirstColumn="0" showLastColumn="0" showRowStripes="1" showColumnStripes="0"/>
</table>
</file>

<file path=xl/tables/table5.xml><?xml version="1.0" encoding="utf-8"?>
<table xmlns="http://schemas.openxmlformats.org/spreadsheetml/2006/main" id="11" name="Table6612" displayName="Table6612" ref="A5:DA58" totalsRowShown="0" headerRowDxfId="106" dataDxfId="105">
  <autoFilter ref="A5:DA58"/>
  <tableColumns count="105">
    <tableColumn id="1" name="Q17" dataDxfId="104"/>
    <tableColumn id="214" name="Q16" dataDxfId="103"/>
    <tableColumn id="2" name="Question" dataDxfId="102"/>
    <tableColumn id="3" name="Top category response" dataDxfId="101"/>
    <tableColumn id="4" name="NSW" dataDxfId="100"/>
    <tableColumn id="67" name="Column2" dataDxfId="99"/>
    <tableColumn id="181" name="Central Coast" dataDxfId="98"/>
    <tableColumn id="180" name="Far West †" dataDxfId="97"/>
    <tableColumn id="179" name="Hunter New England" dataDxfId="96"/>
    <tableColumn id="178" name="Illawarra Shoalhaven" dataDxfId="95"/>
    <tableColumn id="177" name="Mid North Coast" dataDxfId="94"/>
    <tableColumn id="176" name="Murrumbidgee" dataDxfId="93"/>
    <tableColumn id="175" name="Nepean Blue Mountains" dataDxfId="92"/>
    <tableColumn id="174" name="Northern NSW" dataDxfId="91"/>
    <tableColumn id="186" name="Northern Sydney" dataDxfId="90"/>
    <tableColumn id="185" name="South Eastern Sydney" dataDxfId="89"/>
    <tableColumn id="184" name="South Western Sydney" dataDxfId="88"/>
    <tableColumn id="183" name="Southern NSW" dataDxfId="87"/>
    <tableColumn id="182" name="St Vincent's Health Network" dataDxfId="86"/>
    <tableColumn id="173" name="Sydney" dataDxfId="85"/>
    <tableColumn id="172" name="Sydney Children's Hospital Network †" dataDxfId="84"/>
    <tableColumn id="171" name="Western NSW" dataDxfId="83"/>
    <tableColumn id="170" name="Western Sydney †" dataDxfId="82"/>
    <tableColumn id="204" name="Column1" dataDxfId="81"/>
    <tableColumn id="5" name="Bankstown–Lidcombe  †" dataDxfId="80"/>
    <tableColumn id="6" name="Concord" dataDxfId="79"/>
    <tableColumn id="7" name="Gosford" dataDxfId="78"/>
    <tableColumn id="8" name="John Hunter" dataDxfId="77"/>
    <tableColumn id="9" name="Liverpool" dataDxfId="76"/>
    <tableColumn id="10" name="Nepean" dataDxfId="75"/>
    <tableColumn id="11" name="Prince of Wales" dataDxfId="74"/>
    <tableColumn id="12" name="Royal North Shore" dataDxfId="73"/>
    <tableColumn id="13" name="Royal Prince Alfred" dataDxfId="72"/>
    <tableColumn id="14" name="St George" dataDxfId="71"/>
    <tableColumn id="15" name="St Vincent's" dataDxfId="70"/>
    <tableColumn id="16" name="Westmead" dataDxfId="69"/>
    <tableColumn id="17" name="Wollongong" dataDxfId="68"/>
    <tableColumn id="18" name="The Children's at Westmead †" dataDxfId="67"/>
    <tableColumn id="19" name="Sydney Children's" dataDxfId="66"/>
    <tableColumn id="20" name="Calvary Mater" dataDxfId="65"/>
    <tableColumn id="21" name="Sydney/Sydney Eye" dataDxfId="64"/>
    <tableColumn id="22" name="Auburn  †" dataDxfId="63"/>
    <tableColumn id="23" name="Blacktown" dataDxfId="62"/>
    <tableColumn id="24" name="Campbelltown" dataDxfId="61"/>
    <tableColumn id="25" name="Canterbury" dataDxfId="60"/>
    <tableColumn id="26" name="Coffs Harbour" dataDxfId="59"/>
    <tableColumn id="27" name="Dubbo" dataDxfId="58"/>
    <tableColumn id="28" name="Fairfield  †" dataDxfId="57"/>
    <tableColumn id="29" name="Hornsby" dataDxfId="56"/>
    <tableColumn id="30" name="Lismore" dataDxfId="55"/>
    <tableColumn id="31" name="Maitland" dataDxfId="54"/>
    <tableColumn id="32" name="Manly" dataDxfId="53"/>
    <tableColumn id="33" name="Manning" dataDxfId="52"/>
    <tableColumn id="34" name="Mona Vale" dataDxfId="51"/>
    <tableColumn id="35" name="Orange" dataDxfId="50"/>
    <tableColumn id="36" name="Port Macquarie" dataDxfId="49"/>
    <tableColumn id="37" name="Shoalhaven" dataDxfId="48"/>
    <tableColumn id="38" name="Sutherland" dataDxfId="47"/>
    <tableColumn id="39" name="Tamworth" dataDxfId="46"/>
    <tableColumn id="40" name="The Tweed" dataDxfId="45"/>
    <tableColumn id="41" name="Wagga Wagga" dataDxfId="44"/>
    <tableColumn id="42" name="Wyong" dataDxfId="43"/>
    <tableColumn id="43" name="Armidale" dataDxfId="42"/>
    <tableColumn id="44" name="Bathurst" dataDxfId="41"/>
    <tableColumn id="45" name="Belmont" dataDxfId="40"/>
    <tableColumn id="46" name="Bowral" dataDxfId="39"/>
    <tableColumn id="47" name="Broken Hill  †" dataDxfId="38"/>
    <tableColumn id="48" name="Goulburn" dataDxfId="37"/>
    <tableColumn id="49" name="Grafton" dataDxfId="36"/>
    <tableColumn id="50" name="Griffith †" dataDxfId="35"/>
    <tableColumn id="51" name="Hawkesbury" dataDxfId="34"/>
    <tableColumn id="52" name="Mount Druitt  †" dataDxfId="33"/>
    <tableColumn id="53" name="Murwillumbah" dataDxfId="32"/>
    <tableColumn id="54" name="Ryde" dataDxfId="31"/>
    <tableColumn id="55" name="Shellharbour" dataDxfId="30"/>
    <tableColumn id="56" name="South East Regional" dataDxfId="29"/>
    <tableColumn id="57" name="Ballina" dataDxfId="28"/>
    <tableColumn id="58" name="Batemans Bay" dataDxfId="27"/>
    <tableColumn id="60" name="Blue Mountains" dataDxfId="26"/>
    <tableColumn id="61" name="Casino †" dataDxfId="25"/>
    <tableColumn id="62" name="Cessnock" dataDxfId="24"/>
    <tableColumn id="63" name="Cooma" dataDxfId="23"/>
    <tableColumn id="64" name="Cowra" dataDxfId="22"/>
    <tableColumn id="65" name="Deniliquin" dataDxfId="21"/>
    <tableColumn id="66" name="Lachlan Health Service - Forbes" dataDxfId="20"/>
    <tableColumn id="68" name="Gunnedah †" dataDxfId="19"/>
    <tableColumn id="69" name="Inverell" dataDxfId="18"/>
    <tableColumn id="70" name="Kempsey" dataDxfId="17"/>
    <tableColumn id="71" name="Kurri Kurri  †" dataDxfId="16"/>
    <tableColumn id="72" name="Lithgow" dataDxfId="15"/>
    <tableColumn id="73" name="Macksville" dataDxfId="14"/>
    <tableColumn id="74" name="Maclean" dataDxfId="13"/>
    <tableColumn id="75" name="Milton" dataDxfId="12"/>
    <tableColumn id="76" name="Moree †" dataDxfId="11"/>
    <tableColumn id="77" name="Moruya" dataDxfId="10"/>
    <tableColumn id="78" name="Mudgee" dataDxfId="9"/>
    <tableColumn id="79" name="Muswellbrook †" dataDxfId="8"/>
    <tableColumn id="80" name="Narrabri †" dataDxfId="7"/>
    <tableColumn id="81" name="Queanbeyan" dataDxfId="6"/>
    <tableColumn id="82" name="Singleton †" dataDxfId="5"/>
    <tableColumn id="83" name="Young †" dataDxfId="4"/>
    <tableColumn id="84" name="Bellinger River" dataDxfId="3"/>
    <tableColumn id="85" name="Camden †" dataDxfId="2"/>
    <tableColumn id="213" name="Lachlan Health Service - Parkes †" dataDxfId="1"/>
    <tableColumn id="59" name="Tumut" dataDxfId="0"/>
  </tableColumns>
  <tableStyleInfo name="BHI" showFirstColumn="0" showLastColumn="0" showRowStripes="1" showColumnStripes="0"/>
</table>
</file>

<file path=xl/theme/theme1.xml><?xml version="1.0" encoding="utf-8"?>
<a:theme xmlns:a="http://schemas.openxmlformats.org/drawingml/2006/main" name="Office Theme">
  <a:themeElements>
    <a:clrScheme name="Custom 1">
      <a:dk1>
        <a:srgbClr val="4D4D4F"/>
      </a:dk1>
      <a:lt1>
        <a:srgbClr val="FFFFFF"/>
      </a:lt1>
      <a:dk2>
        <a:srgbClr val="666666"/>
      </a:dk2>
      <a:lt2>
        <a:srgbClr val="CCCCCC"/>
      </a:lt2>
      <a:accent1>
        <a:srgbClr val="DD4411"/>
      </a:accent1>
      <a:accent2>
        <a:srgbClr val="E61E28"/>
      </a:accent2>
      <a:accent3>
        <a:srgbClr val="66AA44"/>
      </a:accent3>
      <a:accent4>
        <a:srgbClr val="FF9900"/>
      </a:accent4>
      <a:accent5>
        <a:srgbClr val="FF0000"/>
      </a:accent5>
      <a:accent6>
        <a:srgbClr val="2074B8"/>
      </a:accent6>
      <a:hlink>
        <a:srgbClr val="75787B"/>
      </a:hlink>
      <a:folHlink>
        <a:srgbClr val="77888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
  <sheetViews>
    <sheetView showGridLines="0" zoomScaleNormal="100" zoomScaleSheetLayoutView="100" zoomScalePageLayoutView="85" workbookViewId="0">
      <selection activeCell="B22" sqref="B22"/>
    </sheetView>
  </sheetViews>
  <sheetFormatPr defaultColWidth="0" defaultRowHeight="14.25" customHeight="1" x14ac:dyDescent="0.2"/>
  <cols>
    <col min="1" max="1" width="3.625" style="38" customWidth="1"/>
    <col min="2" max="2" width="86.625" style="39" customWidth="1"/>
    <col min="3" max="3" width="3.625" style="39" customWidth="1"/>
    <col min="4" max="4" width="86.625" style="40" customWidth="1"/>
    <col min="5" max="5" width="3.625" style="39" customWidth="1"/>
    <col min="6" max="16384" width="9" hidden="1"/>
  </cols>
  <sheetData>
    <row r="1" spans="1:5" s="37" customFormat="1" ht="52.5" customHeight="1" x14ac:dyDescent="0.2">
      <c r="A1" s="55"/>
      <c r="B1" s="56"/>
      <c r="C1" s="56"/>
      <c r="D1" s="57"/>
      <c r="E1" s="57"/>
    </row>
    <row r="2" spans="1:5" s="37" customFormat="1" ht="38.25" customHeight="1" x14ac:dyDescent="0.2">
      <c r="A2" s="58" t="s">
        <v>235</v>
      </c>
      <c r="B2" s="59"/>
      <c r="C2" s="59"/>
      <c r="D2" s="60"/>
      <c r="E2" s="60"/>
    </row>
  </sheetData>
  <sheetProtection selectLockedCells="1"/>
  <pageMargins left="0" right="0" top="0" bottom="0" header="0" footer="0"/>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12"/>
  <sheetViews>
    <sheetView showGridLines="0" zoomScaleNormal="100" zoomScaleSheetLayoutView="100" zoomScalePageLayoutView="85" workbookViewId="0">
      <pane ySplit="5" topLeftCell="A6" activePane="bottomLeft" state="frozen"/>
      <selection activeCell="C22" sqref="C22"/>
      <selection pane="bottomLeft" activeCell="C22" sqref="C22"/>
    </sheetView>
  </sheetViews>
  <sheetFormatPr defaultColWidth="0" defaultRowHeight="21" customHeight="1" x14ac:dyDescent="0.2"/>
  <cols>
    <col min="1" max="1" width="16.375" style="3" customWidth="1"/>
    <col min="2" max="2" width="33.625" style="3" customWidth="1"/>
    <col min="3" max="4" width="16.375" style="3" customWidth="1"/>
    <col min="5" max="12" width="14.375" style="7" customWidth="1"/>
    <col min="13" max="16384" width="9" style="3" hidden="1"/>
  </cols>
  <sheetData>
    <row r="1" spans="1:12" s="63" customFormat="1" ht="57" customHeight="1" x14ac:dyDescent="0.2">
      <c r="A1" s="62"/>
      <c r="B1" s="62"/>
      <c r="C1" s="62"/>
      <c r="D1" s="62"/>
      <c r="E1" s="205"/>
      <c r="F1" s="205"/>
      <c r="G1" s="205"/>
      <c r="H1" s="205"/>
      <c r="I1" s="205"/>
      <c r="J1" s="205"/>
      <c r="K1" s="205"/>
      <c r="L1" s="205"/>
    </row>
    <row r="2" spans="1:12" s="77" customFormat="1" ht="71.25" customHeight="1" x14ac:dyDescent="0.2">
      <c r="A2" s="73"/>
      <c r="B2" s="73"/>
      <c r="C2" s="73"/>
      <c r="D2" s="74"/>
      <c r="E2" s="75"/>
      <c r="F2" s="75"/>
      <c r="G2" s="75"/>
      <c r="H2" s="76"/>
      <c r="I2" s="76"/>
      <c r="J2" s="76"/>
      <c r="K2" s="76"/>
      <c r="L2" s="76"/>
    </row>
    <row r="3" spans="1:12" s="82" customFormat="1" ht="8.25" customHeight="1" x14ac:dyDescent="0.2">
      <c r="A3" s="78"/>
      <c r="B3" s="78"/>
      <c r="C3" s="78"/>
      <c r="D3" s="79"/>
      <c r="E3" s="80"/>
      <c r="F3" s="80"/>
      <c r="G3" s="80"/>
      <c r="H3" s="81"/>
      <c r="I3" s="81"/>
      <c r="J3" s="81"/>
      <c r="K3" s="81"/>
      <c r="L3" s="81"/>
    </row>
    <row r="4" spans="1:12" ht="22.5" customHeight="1" x14ac:dyDescent="0.2">
      <c r="A4" s="3" t="s">
        <v>235</v>
      </c>
      <c r="E4" s="206" t="s">
        <v>428</v>
      </c>
      <c r="F4" s="207"/>
      <c r="G4" s="207"/>
      <c r="H4" s="208"/>
      <c r="I4" s="206" t="s">
        <v>429</v>
      </c>
      <c r="J4" s="207"/>
      <c r="K4" s="207"/>
      <c r="L4" s="208"/>
    </row>
    <row r="5" spans="1:12" s="2" customFormat="1" ht="33" customHeight="1" x14ac:dyDescent="0.2">
      <c r="A5" s="110" t="s">
        <v>236</v>
      </c>
      <c r="B5" s="110" t="s">
        <v>234</v>
      </c>
      <c r="C5" s="110" t="s">
        <v>430</v>
      </c>
      <c r="D5" s="110" t="s">
        <v>431</v>
      </c>
      <c r="E5" s="111" t="s">
        <v>432</v>
      </c>
      <c r="F5" s="112" t="s">
        <v>433</v>
      </c>
      <c r="G5" s="112" t="s">
        <v>434</v>
      </c>
      <c r="H5" s="113" t="s">
        <v>435</v>
      </c>
      <c r="I5" s="111" t="s">
        <v>436</v>
      </c>
      <c r="J5" s="112" t="s">
        <v>437</v>
      </c>
      <c r="K5" s="112" t="s">
        <v>438</v>
      </c>
      <c r="L5" s="113" t="s">
        <v>439</v>
      </c>
    </row>
    <row r="6" spans="1:12" s="72" customFormat="1" ht="21" customHeight="1" x14ac:dyDescent="0.2">
      <c r="A6" s="69" t="s">
        <v>233</v>
      </c>
      <c r="B6" s="69" t="s">
        <v>233</v>
      </c>
      <c r="C6" s="69" t="s">
        <v>235</v>
      </c>
      <c r="D6" s="69" t="s">
        <v>235</v>
      </c>
      <c r="E6" s="70">
        <v>1844352</v>
      </c>
      <c r="F6" s="70">
        <v>87389</v>
      </c>
      <c r="G6" s="70">
        <v>15995</v>
      </c>
      <c r="H6" s="71">
        <v>0.23685641581314279</v>
      </c>
      <c r="I6" s="70">
        <v>1765699</v>
      </c>
      <c r="J6" s="70">
        <v>84171</v>
      </c>
      <c r="K6" s="70">
        <v>17922</v>
      </c>
      <c r="L6" s="71">
        <v>0.25480482766925006</v>
      </c>
    </row>
    <row r="7" spans="1:12" ht="21" customHeight="1" x14ac:dyDescent="0.2">
      <c r="A7" s="24" t="s">
        <v>219</v>
      </c>
      <c r="B7" s="24" t="s">
        <v>220</v>
      </c>
      <c r="C7" s="24" t="s">
        <v>133</v>
      </c>
      <c r="D7" s="24" t="s">
        <v>12</v>
      </c>
      <c r="E7" s="65">
        <v>98017</v>
      </c>
      <c r="F7" s="65">
        <v>3207</v>
      </c>
      <c r="G7" s="65">
        <v>604</v>
      </c>
      <c r="H7" s="66">
        <v>0.26999486148172952</v>
      </c>
      <c r="I7" s="65">
        <v>94705</v>
      </c>
      <c r="J7" s="65">
        <v>3023</v>
      </c>
      <c r="K7" s="65">
        <v>659</v>
      </c>
      <c r="L7" s="66">
        <v>0.27980450313047051</v>
      </c>
    </row>
    <row r="8" spans="1:12" ht="21" customHeight="1" x14ac:dyDescent="0.2">
      <c r="A8" s="24" t="s">
        <v>219</v>
      </c>
      <c r="B8" s="24" t="s">
        <v>221</v>
      </c>
      <c r="C8" s="24" t="s">
        <v>217</v>
      </c>
      <c r="D8" s="24" t="s">
        <v>12</v>
      </c>
      <c r="E8" s="65">
        <v>12127</v>
      </c>
      <c r="F8" s="65">
        <v>1606</v>
      </c>
      <c r="G8" s="65">
        <v>205</v>
      </c>
      <c r="H8" s="66">
        <v>0.19570939442916985</v>
      </c>
      <c r="I8" s="65">
        <v>13013</v>
      </c>
      <c r="J8" s="65">
        <v>1491</v>
      </c>
      <c r="K8" s="65">
        <v>204</v>
      </c>
      <c r="L8" s="66">
        <v>0.18421393221632335</v>
      </c>
    </row>
    <row r="9" spans="1:12" ht="21" customHeight="1" x14ac:dyDescent="0.2">
      <c r="A9" s="24" t="s">
        <v>219</v>
      </c>
      <c r="B9" s="24" t="s">
        <v>222</v>
      </c>
      <c r="C9" s="24" t="s">
        <v>175</v>
      </c>
      <c r="D9" s="24" t="s">
        <v>12</v>
      </c>
      <c r="E9" s="65">
        <v>242429</v>
      </c>
      <c r="F9" s="65">
        <v>13690</v>
      </c>
      <c r="G9" s="65">
        <v>2400</v>
      </c>
      <c r="H9" s="66">
        <v>0.22680067311350455</v>
      </c>
      <c r="I9" s="65">
        <v>237966</v>
      </c>
      <c r="J9" s="65">
        <v>13320</v>
      </c>
      <c r="K9" s="65">
        <v>2698</v>
      </c>
      <c r="L9" s="66">
        <v>0.24307176664316349</v>
      </c>
    </row>
    <row r="10" spans="1:12" ht="21" customHeight="1" x14ac:dyDescent="0.2">
      <c r="A10" s="24" t="s">
        <v>219</v>
      </c>
      <c r="B10" s="24" t="s">
        <v>223</v>
      </c>
      <c r="C10" s="24" t="s">
        <v>201</v>
      </c>
      <c r="D10" s="24" t="s">
        <v>12</v>
      </c>
      <c r="E10" s="65">
        <v>108335</v>
      </c>
      <c r="F10" s="65">
        <v>4184</v>
      </c>
      <c r="G10" s="65">
        <v>821</v>
      </c>
      <c r="H10" s="66">
        <v>0.26050393448708836</v>
      </c>
      <c r="I10" s="65">
        <v>103705</v>
      </c>
      <c r="J10" s="65">
        <v>4159</v>
      </c>
      <c r="K10" s="65">
        <v>947</v>
      </c>
      <c r="L10" s="66">
        <v>0.28013500204350106</v>
      </c>
    </row>
    <row r="11" spans="1:12" ht="21" customHeight="1" x14ac:dyDescent="0.2">
      <c r="A11" s="24" t="s">
        <v>219</v>
      </c>
      <c r="B11" s="24" t="s">
        <v>224</v>
      </c>
      <c r="C11" s="24" t="s">
        <v>190</v>
      </c>
      <c r="D11" s="24" t="s">
        <v>12</v>
      </c>
      <c r="E11" s="65">
        <v>54963</v>
      </c>
      <c r="F11" s="65">
        <v>3815</v>
      </c>
      <c r="G11" s="65">
        <v>714</v>
      </c>
      <c r="H11" s="66">
        <v>0.22301929397192119</v>
      </c>
      <c r="I11" s="65">
        <v>54266</v>
      </c>
      <c r="J11" s="65">
        <v>3836</v>
      </c>
      <c r="K11" s="65">
        <v>862</v>
      </c>
      <c r="L11" s="66">
        <v>0.25081064219878307</v>
      </c>
    </row>
    <row r="12" spans="1:12" ht="21" customHeight="1" x14ac:dyDescent="0.2">
      <c r="A12" s="24" t="s">
        <v>219</v>
      </c>
      <c r="B12" s="24" t="s">
        <v>225</v>
      </c>
      <c r="C12" s="24" t="s">
        <v>162</v>
      </c>
      <c r="D12" s="24" t="s">
        <v>12</v>
      </c>
      <c r="E12" s="65">
        <v>80522</v>
      </c>
      <c r="F12" s="65">
        <v>4478</v>
      </c>
      <c r="G12" s="65">
        <v>916</v>
      </c>
      <c r="H12" s="66">
        <v>0.27343553560394251</v>
      </c>
      <c r="I12" s="65">
        <v>76346</v>
      </c>
      <c r="J12" s="65">
        <v>4424</v>
      </c>
      <c r="K12" s="65">
        <v>1063</v>
      </c>
      <c r="L12" s="66">
        <v>0.28713219925658817</v>
      </c>
    </row>
    <row r="13" spans="1:12" ht="21" customHeight="1" x14ac:dyDescent="0.2">
      <c r="A13" s="24" t="s">
        <v>219</v>
      </c>
      <c r="B13" s="24" t="s">
        <v>226</v>
      </c>
      <c r="C13" s="24" t="s">
        <v>149</v>
      </c>
      <c r="D13" s="24" t="s">
        <v>12</v>
      </c>
      <c r="E13" s="65">
        <v>81844</v>
      </c>
      <c r="F13" s="65">
        <v>3122</v>
      </c>
      <c r="G13" s="65">
        <v>574</v>
      </c>
      <c r="H13" s="66">
        <v>0.23450167152506324</v>
      </c>
      <c r="I13" s="65">
        <v>80262</v>
      </c>
      <c r="J13" s="65">
        <v>3158</v>
      </c>
      <c r="K13" s="65">
        <v>635</v>
      </c>
      <c r="L13" s="66">
        <v>0.23874611729698422</v>
      </c>
    </row>
    <row r="14" spans="1:12" ht="21" customHeight="1" x14ac:dyDescent="0.2">
      <c r="A14" s="24" t="s">
        <v>219</v>
      </c>
      <c r="B14" s="24" t="s">
        <v>227</v>
      </c>
      <c r="C14" s="24" t="s">
        <v>160</v>
      </c>
      <c r="D14" s="24" t="s">
        <v>12</v>
      </c>
      <c r="E14" s="65">
        <v>125965</v>
      </c>
      <c r="F14" s="65">
        <v>6243</v>
      </c>
      <c r="G14" s="65">
        <v>1214</v>
      </c>
      <c r="H14" s="66">
        <v>0.24401908823226509</v>
      </c>
      <c r="I14" s="65">
        <v>108004</v>
      </c>
      <c r="J14" s="65">
        <v>5694</v>
      </c>
      <c r="K14" s="65">
        <v>1284</v>
      </c>
      <c r="L14" s="66">
        <v>0.27476078472033566</v>
      </c>
    </row>
    <row r="15" spans="1:12" ht="21" customHeight="1" x14ac:dyDescent="0.2">
      <c r="A15" s="24" t="s">
        <v>219</v>
      </c>
      <c r="B15" s="24" t="s">
        <v>228</v>
      </c>
      <c r="C15" s="24" t="s">
        <v>136</v>
      </c>
      <c r="D15" s="24" t="s">
        <v>12</v>
      </c>
      <c r="E15" s="65">
        <v>165457</v>
      </c>
      <c r="F15" s="65">
        <v>7039</v>
      </c>
      <c r="G15" s="65">
        <v>1521</v>
      </c>
      <c r="H15" s="66">
        <v>0.2729237267317276</v>
      </c>
      <c r="I15" s="65">
        <v>157517</v>
      </c>
      <c r="J15" s="65">
        <v>6633</v>
      </c>
      <c r="K15" s="65">
        <v>1609</v>
      </c>
      <c r="L15" s="66">
        <v>0.28601324534668193</v>
      </c>
    </row>
    <row r="16" spans="1:12" ht="21" customHeight="1" x14ac:dyDescent="0.2">
      <c r="A16" s="24" t="s">
        <v>219</v>
      </c>
      <c r="B16" s="24" t="s">
        <v>440</v>
      </c>
      <c r="C16" s="24" t="s">
        <v>123</v>
      </c>
      <c r="D16" s="24" t="s">
        <v>12</v>
      </c>
      <c r="E16" s="65">
        <v>69323</v>
      </c>
      <c r="F16" s="65">
        <v>3032</v>
      </c>
      <c r="G16" s="65">
        <v>608</v>
      </c>
      <c r="H16" s="66">
        <v>0.19985635300687782</v>
      </c>
      <c r="I16" s="65">
        <v>68888</v>
      </c>
      <c r="J16" s="65">
        <v>3284</v>
      </c>
      <c r="K16" s="65">
        <v>795</v>
      </c>
      <c r="L16" s="66">
        <v>0.23995676224041984</v>
      </c>
    </row>
    <row r="17" spans="1:12" ht="21" customHeight="1" x14ac:dyDescent="0.2">
      <c r="A17" s="24" t="s">
        <v>219</v>
      </c>
      <c r="B17" s="24" t="s">
        <v>441</v>
      </c>
      <c r="C17" s="24" t="s">
        <v>129</v>
      </c>
      <c r="D17" s="24" t="s">
        <v>12</v>
      </c>
      <c r="E17" s="65">
        <v>168625</v>
      </c>
      <c r="F17" s="65">
        <v>6970</v>
      </c>
      <c r="G17" s="65">
        <v>1233</v>
      </c>
      <c r="H17" s="66">
        <v>0.24053110417991796</v>
      </c>
      <c r="I17" s="65">
        <v>160511</v>
      </c>
      <c r="J17" s="65">
        <v>6282</v>
      </c>
      <c r="K17" s="65">
        <v>1297</v>
      </c>
      <c r="L17" s="66">
        <v>0.25404940590583169</v>
      </c>
    </row>
    <row r="18" spans="1:12" ht="21" customHeight="1" x14ac:dyDescent="0.2">
      <c r="A18" s="24" t="s">
        <v>219</v>
      </c>
      <c r="B18" s="24" t="s">
        <v>229</v>
      </c>
      <c r="C18" s="24" t="s">
        <v>192</v>
      </c>
      <c r="D18" s="24" t="s">
        <v>12</v>
      </c>
      <c r="E18" s="65">
        <v>66552</v>
      </c>
      <c r="F18" s="65">
        <v>3204</v>
      </c>
      <c r="G18" s="65">
        <v>713</v>
      </c>
      <c r="H18" s="66">
        <v>0.25704417355769921</v>
      </c>
      <c r="I18" s="65">
        <v>61142</v>
      </c>
      <c r="J18" s="65">
        <v>3499</v>
      </c>
      <c r="K18" s="65">
        <v>791</v>
      </c>
      <c r="L18" s="66">
        <v>0.26676943125483765</v>
      </c>
    </row>
    <row r="19" spans="1:12" ht="21" customHeight="1" x14ac:dyDescent="0.2">
      <c r="A19" s="24" t="s">
        <v>219</v>
      </c>
      <c r="B19" s="24" t="s">
        <v>442</v>
      </c>
      <c r="C19" s="24" t="s">
        <v>128</v>
      </c>
      <c r="D19" s="24" t="s">
        <v>12</v>
      </c>
      <c r="E19" s="65">
        <v>31421</v>
      </c>
      <c r="F19" s="65">
        <v>1916</v>
      </c>
      <c r="G19" s="65">
        <v>283</v>
      </c>
      <c r="H19" s="66">
        <v>0.22092250718943907</v>
      </c>
      <c r="I19" s="65">
        <v>30156</v>
      </c>
      <c r="J19" s="65">
        <v>1671</v>
      </c>
      <c r="K19" s="65">
        <v>302</v>
      </c>
      <c r="L19" s="66">
        <v>0.25302872288099193</v>
      </c>
    </row>
    <row r="20" spans="1:12" ht="21" customHeight="1" x14ac:dyDescent="0.2">
      <c r="A20" s="24" t="s">
        <v>219</v>
      </c>
      <c r="B20" s="24" t="s">
        <v>443</v>
      </c>
      <c r="C20" s="24" t="s">
        <v>152</v>
      </c>
      <c r="D20" s="24" t="s">
        <v>12</v>
      </c>
      <c r="E20" s="65">
        <v>206091</v>
      </c>
      <c r="F20" s="65">
        <v>7725</v>
      </c>
      <c r="G20" s="65">
        <v>1266</v>
      </c>
      <c r="H20" s="66">
        <v>0.21254437642776774</v>
      </c>
      <c r="I20" s="65">
        <v>197644</v>
      </c>
      <c r="J20" s="65">
        <v>7390</v>
      </c>
      <c r="K20" s="65">
        <v>1481</v>
      </c>
      <c r="L20" s="66">
        <v>0.23957417785129145</v>
      </c>
    </row>
    <row r="21" spans="1:12" ht="21" customHeight="1" x14ac:dyDescent="0.2">
      <c r="A21" s="24" t="s">
        <v>219</v>
      </c>
      <c r="B21" s="24" t="s">
        <v>230</v>
      </c>
      <c r="C21" s="24" t="s">
        <v>0</v>
      </c>
      <c r="D21" s="24" t="s">
        <v>12</v>
      </c>
      <c r="E21" s="65">
        <v>112804</v>
      </c>
      <c r="F21" s="65">
        <v>5160</v>
      </c>
      <c r="G21" s="65">
        <v>956</v>
      </c>
      <c r="H21" s="66">
        <v>0.23894513865113054</v>
      </c>
      <c r="I21" s="65">
        <v>111551</v>
      </c>
      <c r="J21" s="65">
        <v>4659</v>
      </c>
      <c r="K21" s="65">
        <v>1053</v>
      </c>
      <c r="L21" s="66">
        <v>0.26180303450555853</v>
      </c>
    </row>
    <row r="22" spans="1:12" ht="21" customHeight="1" x14ac:dyDescent="0.2">
      <c r="A22" s="24" t="s">
        <v>219</v>
      </c>
      <c r="B22" s="24" t="s">
        <v>231</v>
      </c>
      <c r="C22" s="24" t="s">
        <v>183</v>
      </c>
      <c r="D22" s="24" t="s">
        <v>12</v>
      </c>
      <c r="E22" s="65">
        <v>82993</v>
      </c>
      <c r="F22" s="65">
        <v>5936</v>
      </c>
      <c r="G22" s="65">
        <v>1041</v>
      </c>
      <c r="H22" s="66">
        <v>0.21753888429832521</v>
      </c>
      <c r="I22" s="65">
        <v>80956</v>
      </c>
      <c r="J22" s="65">
        <v>5823</v>
      </c>
      <c r="K22" s="65">
        <v>1162</v>
      </c>
      <c r="L22" s="66">
        <v>0.22642104326044582</v>
      </c>
    </row>
    <row r="23" spans="1:12" ht="21" customHeight="1" x14ac:dyDescent="0.2">
      <c r="A23" s="24" t="s">
        <v>219</v>
      </c>
      <c r="B23" s="24" t="s">
        <v>232</v>
      </c>
      <c r="C23" s="24" t="s">
        <v>146</v>
      </c>
      <c r="D23" s="24" t="s">
        <v>12</v>
      </c>
      <c r="E23" s="65">
        <v>136884</v>
      </c>
      <c r="F23" s="65">
        <v>6062</v>
      </c>
      <c r="G23" s="65">
        <v>926</v>
      </c>
      <c r="H23" s="66">
        <v>0.19497657047150063</v>
      </c>
      <c r="I23" s="65">
        <v>129067</v>
      </c>
      <c r="J23" s="65">
        <v>5825</v>
      </c>
      <c r="K23" s="65">
        <v>1080</v>
      </c>
      <c r="L23" s="66">
        <v>0.21878354061132704</v>
      </c>
    </row>
    <row r="24" spans="1:12" ht="21" customHeight="1" x14ac:dyDescent="0.2">
      <c r="A24" s="24" t="s">
        <v>444</v>
      </c>
      <c r="B24" s="67" t="s">
        <v>445</v>
      </c>
      <c r="C24" s="67" t="s">
        <v>152</v>
      </c>
      <c r="D24" s="24" t="s">
        <v>126</v>
      </c>
      <c r="E24" s="65">
        <v>38663</v>
      </c>
      <c r="F24" s="65">
        <v>1686</v>
      </c>
      <c r="G24" s="65">
        <v>248</v>
      </c>
      <c r="H24" s="66">
        <v>0.19051112794522265</v>
      </c>
      <c r="I24" s="65">
        <v>38110</v>
      </c>
      <c r="J24" s="65">
        <v>1540</v>
      </c>
      <c r="K24" s="65">
        <v>304</v>
      </c>
      <c r="L24" s="66">
        <v>0.23619777309901899</v>
      </c>
    </row>
    <row r="25" spans="1:12" ht="21" customHeight="1" x14ac:dyDescent="0.2">
      <c r="A25" s="24" t="s">
        <v>444</v>
      </c>
      <c r="B25" s="67" t="s">
        <v>132</v>
      </c>
      <c r="C25" s="67" t="s">
        <v>0</v>
      </c>
      <c r="D25" s="24" t="s">
        <v>126</v>
      </c>
      <c r="E25" s="65">
        <v>28631</v>
      </c>
      <c r="F25" s="65">
        <v>1615</v>
      </c>
      <c r="G25" s="65">
        <v>308</v>
      </c>
      <c r="H25" s="66">
        <v>0.25562722794564657</v>
      </c>
      <c r="I25" s="65">
        <v>28004</v>
      </c>
      <c r="J25" s="65">
        <v>1454</v>
      </c>
      <c r="K25" s="65">
        <v>372</v>
      </c>
      <c r="L25" s="66">
        <v>0.30616512845003035</v>
      </c>
    </row>
    <row r="26" spans="1:12" ht="21" customHeight="1" x14ac:dyDescent="0.2">
      <c r="A26" s="24" t="s">
        <v>444</v>
      </c>
      <c r="B26" s="67" t="s">
        <v>134</v>
      </c>
      <c r="C26" s="67" t="s">
        <v>133</v>
      </c>
      <c r="D26" s="24" t="s">
        <v>126</v>
      </c>
      <c r="E26" s="65">
        <v>50116</v>
      </c>
      <c r="F26" s="65">
        <v>1578</v>
      </c>
      <c r="G26" s="65">
        <v>339</v>
      </c>
      <c r="H26" s="66">
        <v>0.29092898470469541</v>
      </c>
      <c r="I26" s="65">
        <v>48573</v>
      </c>
      <c r="J26" s="65">
        <v>1480</v>
      </c>
      <c r="K26" s="65">
        <v>340</v>
      </c>
      <c r="L26" s="66">
        <v>0.2861306062692055</v>
      </c>
    </row>
    <row r="27" spans="1:12" ht="21" customHeight="1" x14ac:dyDescent="0.2">
      <c r="A27" s="24" t="s">
        <v>444</v>
      </c>
      <c r="B27" s="67" t="s">
        <v>213</v>
      </c>
      <c r="C27" s="67" t="s">
        <v>175</v>
      </c>
      <c r="D27" s="24" t="s">
        <v>126</v>
      </c>
      <c r="E27" s="65">
        <v>57471</v>
      </c>
      <c r="F27" s="65">
        <v>1624</v>
      </c>
      <c r="G27" s="65">
        <v>288</v>
      </c>
      <c r="H27" s="66">
        <v>0.24153217254340259</v>
      </c>
      <c r="I27" s="65">
        <v>56915</v>
      </c>
      <c r="J27" s="65">
        <v>1519</v>
      </c>
      <c r="K27" s="65">
        <v>334</v>
      </c>
      <c r="L27" s="66">
        <v>0.27091355405622231</v>
      </c>
    </row>
    <row r="28" spans="1:12" ht="21" customHeight="1" x14ac:dyDescent="0.2">
      <c r="A28" s="24" t="s">
        <v>444</v>
      </c>
      <c r="B28" s="67" t="s">
        <v>155</v>
      </c>
      <c r="C28" s="67" t="s">
        <v>152</v>
      </c>
      <c r="D28" s="24" t="s">
        <v>126</v>
      </c>
      <c r="E28" s="65">
        <v>65903</v>
      </c>
      <c r="F28" s="65">
        <v>1676</v>
      </c>
      <c r="G28" s="65">
        <v>287</v>
      </c>
      <c r="H28" s="66">
        <v>0.22549571373921126</v>
      </c>
      <c r="I28" s="65">
        <v>62244</v>
      </c>
      <c r="J28" s="65">
        <v>1544</v>
      </c>
      <c r="K28" s="65">
        <v>314</v>
      </c>
      <c r="L28" s="66">
        <v>0.23990744777946432</v>
      </c>
    </row>
    <row r="29" spans="1:12" ht="21" customHeight="1" x14ac:dyDescent="0.2">
      <c r="A29" s="24" t="s">
        <v>444</v>
      </c>
      <c r="B29" s="67" t="s">
        <v>156</v>
      </c>
      <c r="C29" s="67" t="s">
        <v>149</v>
      </c>
      <c r="D29" s="24" t="s">
        <v>126</v>
      </c>
      <c r="E29" s="65">
        <v>51834</v>
      </c>
      <c r="F29" s="65">
        <v>1699</v>
      </c>
      <c r="G29" s="65">
        <v>251</v>
      </c>
      <c r="H29" s="66">
        <v>0.20087615061921016</v>
      </c>
      <c r="I29" s="65">
        <v>48867</v>
      </c>
      <c r="J29" s="65">
        <v>1554</v>
      </c>
      <c r="K29" s="65">
        <v>290</v>
      </c>
      <c r="L29" s="66">
        <v>0.23038031006644361</v>
      </c>
    </row>
    <row r="30" spans="1:12" ht="21" customHeight="1" x14ac:dyDescent="0.2">
      <c r="A30" s="24" t="s">
        <v>444</v>
      </c>
      <c r="B30" s="67" t="s">
        <v>143</v>
      </c>
      <c r="C30" s="67" t="s">
        <v>129</v>
      </c>
      <c r="D30" s="24" t="s">
        <v>126</v>
      </c>
      <c r="E30" s="65">
        <v>43468</v>
      </c>
      <c r="F30" s="65">
        <v>1885</v>
      </c>
      <c r="G30" s="65">
        <v>291</v>
      </c>
      <c r="H30" s="66">
        <v>0.21260879733390495</v>
      </c>
      <c r="I30" s="65">
        <v>41110</v>
      </c>
      <c r="J30" s="65">
        <v>1645</v>
      </c>
      <c r="K30" s="65">
        <v>321</v>
      </c>
      <c r="L30" s="66">
        <v>0.25020791167099077</v>
      </c>
    </row>
    <row r="31" spans="1:12" ht="21" customHeight="1" x14ac:dyDescent="0.2">
      <c r="A31" s="24" t="s">
        <v>444</v>
      </c>
      <c r="B31" s="67" t="s">
        <v>140</v>
      </c>
      <c r="C31" s="67" t="s">
        <v>136</v>
      </c>
      <c r="D31" s="24" t="s">
        <v>126</v>
      </c>
      <c r="E31" s="65">
        <v>69567</v>
      </c>
      <c r="F31" s="65">
        <v>1637</v>
      </c>
      <c r="G31" s="65">
        <v>383</v>
      </c>
      <c r="H31" s="66">
        <v>0.28288498895642578</v>
      </c>
      <c r="I31" s="65">
        <v>64619</v>
      </c>
      <c r="J31" s="65">
        <v>1541</v>
      </c>
      <c r="K31" s="65">
        <v>391</v>
      </c>
      <c r="L31" s="66">
        <v>0.29518332835385386</v>
      </c>
    </row>
    <row r="32" spans="1:12" ht="21" customHeight="1" x14ac:dyDescent="0.2">
      <c r="A32" s="24" t="s">
        <v>444</v>
      </c>
      <c r="B32" s="67" t="s">
        <v>127</v>
      </c>
      <c r="C32" s="67" t="s">
        <v>0</v>
      </c>
      <c r="D32" s="24" t="s">
        <v>126</v>
      </c>
      <c r="E32" s="65">
        <v>52442</v>
      </c>
      <c r="F32" s="65">
        <v>1820</v>
      </c>
      <c r="G32" s="65">
        <v>356</v>
      </c>
      <c r="H32" s="66">
        <v>0.2624807571942665</v>
      </c>
      <c r="I32" s="65">
        <v>51528</v>
      </c>
      <c r="J32" s="65">
        <v>1626</v>
      </c>
      <c r="K32" s="65">
        <v>351</v>
      </c>
      <c r="L32" s="66">
        <v>0.25096883374993217</v>
      </c>
    </row>
    <row r="33" spans="1:12" ht="21" customHeight="1" x14ac:dyDescent="0.2">
      <c r="A33" s="24" t="s">
        <v>444</v>
      </c>
      <c r="B33" s="67" t="s">
        <v>144</v>
      </c>
      <c r="C33" s="67" t="s">
        <v>129</v>
      </c>
      <c r="D33" s="24" t="s">
        <v>126</v>
      </c>
      <c r="E33" s="65">
        <v>61232</v>
      </c>
      <c r="F33" s="65">
        <v>1666</v>
      </c>
      <c r="G33" s="65">
        <v>303</v>
      </c>
      <c r="H33" s="66">
        <v>0.22742964194100504</v>
      </c>
      <c r="I33" s="65">
        <v>58654</v>
      </c>
      <c r="J33" s="65">
        <v>1543</v>
      </c>
      <c r="K33" s="65">
        <v>331</v>
      </c>
      <c r="L33" s="66">
        <v>0.24564012806720537</v>
      </c>
    </row>
    <row r="34" spans="1:12" ht="21" customHeight="1" x14ac:dyDescent="0.2">
      <c r="A34" s="24" t="s">
        <v>444</v>
      </c>
      <c r="B34" s="67" t="s">
        <v>446</v>
      </c>
      <c r="C34" s="67" t="s">
        <v>128</v>
      </c>
      <c r="D34" s="24" t="s">
        <v>126</v>
      </c>
      <c r="E34" s="65">
        <v>31421</v>
      </c>
      <c r="F34" s="65">
        <v>1916</v>
      </c>
      <c r="G34" s="65">
        <v>283</v>
      </c>
      <c r="H34" s="66">
        <v>0.22092250718943907</v>
      </c>
      <c r="I34" s="65">
        <v>30156</v>
      </c>
      <c r="J34" s="65">
        <v>1671</v>
      </c>
      <c r="K34" s="65">
        <v>302</v>
      </c>
      <c r="L34" s="66">
        <v>0.25302872288099193</v>
      </c>
    </row>
    <row r="35" spans="1:12" ht="21" customHeight="1" x14ac:dyDescent="0.2">
      <c r="A35" s="24" t="s">
        <v>444</v>
      </c>
      <c r="B35" s="67" t="s">
        <v>159</v>
      </c>
      <c r="C35" s="67" t="s">
        <v>146</v>
      </c>
      <c r="D35" s="24" t="s">
        <v>126</v>
      </c>
      <c r="E35" s="65">
        <v>56011</v>
      </c>
      <c r="F35" s="65">
        <v>1839</v>
      </c>
      <c r="G35" s="65">
        <v>304</v>
      </c>
      <c r="H35" s="66">
        <v>0.22287714330446282</v>
      </c>
      <c r="I35" s="65">
        <v>54280</v>
      </c>
      <c r="J35" s="65">
        <v>1612</v>
      </c>
      <c r="K35" s="65">
        <v>345</v>
      </c>
      <c r="L35" s="66">
        <v>0.25231408143089668</v>
      </c>
    </row>
    <row r="36" spans="1:12" ht="21" customHeight="1" x14ac:dyDescent="0.2">
      <c r="A36" s="24" t="s">
        <v>444</v>
      </c>
      <c r="B36" s="67" t="s">
        <v>204</v>
      </c>
      <c r="C36" s="67" t="s">
        <v>201</v>
      </c>
      <c r="D36" s="24" t="s">
        <v>126</v>
      </c>
      <c r="E36" s="65">
        <v>49908</v>
      </c>
      <c r="F36" s="65">
        <v>1628</v>
      </c>
      <c r="G36" s="65">
        <v>309</v>
      </c>
      <c r="H36" s="66">
        <v>0.2508704183851973</v>
      </c>
      <c r="I36" s="65">
        <v>46094</v>
      </c>
      <c r="J36" s="65">
        <v>1514</v>
      </c>
      <c r="K36" s="65">
        <v>358</v>
      </c>
      <c r="L36" s="66">
        <v>0.28735531351354898</v>
      </c>
    </row>
    <row r="37" spans="1:12" ht="21" customHeight="1" x14ac:dyDescent="0.2">
      <c r="A37" s="24" t="s">
        <v>444</v>
      </c>
      <c r="B37" s="67" t="s">
        <v>447</v>
      </c>
      <c r="C37" s="67" t="s">
        <v>123</v>
      </c>
      <c r="D37" s="24" t="s">
        <v>124</v>
      </c>
      <c r="E37" s="65">
        <v>26318</v>
      </c>
      <c r="F37" s="65">
        <v>1511</v>
      </c>
      <c r="G37" s="65">
        <v>320</v>
      </c>
      <c r="H37" s="66">
        <v>0.2093159128276503</v>
      </c>
      <c r="I37" s="65">
        <v>26686</v>
      </c>
      <c r="J37" s="65">
        <v>1631</v>
      </c>
      <c r="K37" s="65">
        <v>384</v>
      </c>
      <c r="L37" s="66">
        <v>0.23075080579565277</v>
      </c>
    </row>
    <row r="38" spans="1:12" ht="21" customHeight="1" x14ac:dyDescent="0.2">
      <c r="A38" s="24" t="s">
        <v>444</v>
      </c>
      <c r="B38" s="67" t="s">
        <v>125</v>
      </c>
      <c r="C38" s="67" t="s">
        <v>123</v>
      </c>
      <c r="D38" s="24" t="s">
        <v>124</v>
      </c>
      <c r="E38" s="65">
        <v>43005</v>
      </c>
      <c r="F38" s="65">
        <v>1521</v>
      </c>
      <c r="G38" s="65">
        <v>288</v>
      </c>
      <c r="H38" s="66">
        <v>0.18880913746126587</v>
      </c>
      <c r="I38" s="65">
        <v>42202</v>
      </c>
      <c r="J38" s="65">
        <v>1653</v>
      </c>
      <c r="K38" s="65">
        <v>411</v>
      </c>
      <c r="L38" s="66">
        <v>0.2470240496794347</v>
      </c>
    </row>
    <row r="39" spans="1:12" ht="21" customHeight="1" x14ac:dyDescent="0.2">
      <c r="A39" s="24" t="s">
        <v>444</v>
      </c>
      <c r="B39" s="67" t="s">
        <v>210</v>
      </c>
      <c r="C39" s="67" t="s">
        <v>175</v>
      </c>
      <c r="D39" s="24" t="s">
        <v>130</v>
      </c>
      <c r="E39" s="65">
        <v>24286</v>
      </c>
      <c r="F39" s="65">
        <v>1664</v>
      </c>
      <c r="G39" s="65">
        <v>289</v>
      </c>
      <c r="H39" s="66">
        <v>0.25385208694477751</v>
      </c>
      <c r="I39" s="65">
        <v>23796</v>
      </c>
      <c r="J39" s="65">
        <v>1495</v>
      </c>
      <c r="K39" s="65">
        <v>322</v>
      </c>
      <c r="L39" s="66">
        <v>0.28536010568091091</v>
      </c>
    </row>
    <row r="40" spans="1:12" ht="21" customHeight="1" x14ac:dyDescent="0.2">
      <c r="A40" s="24" t="s">
        <v>444</v>
      </c>
      <c r="B40" s="67" t="s">
        <v>131</v>
      </c>
      <c r="C40" s="67" t="s">
        <v>129</v>
      </c>
      <c r="D40" s="24" t="s">
        <v>130</v>
      </c>
      <c r="E40" s="65">
        <v>23982</v>
      </c>
      <c r="F40" s="65">
        <v>1836</v>
      </c>
      <c r="G40" s="65">
        <v>330</v>
      </c>
      <c r="H40" s="66">
        <v>0.26622518285220709</v>
      </c>
      <c r="I40" s="65">
        <v>22043</v>
      </c>
      <c r="J40" s="65">
        <v>1576</v>
      </c>
      <c r="K40" s="65">
        <v>287</v>
      </c>
      <c r="L40" s="66">
        <v>0.22189687187627422</v>
      </c>
    </row>
    <row r="41" spans="1:12" ht="21" customHeight="1" x14ac:dyDescent="0.2">
      <c r="A41" s="24" t="s">
        <v>444</v>
      </c>
      <c r="B41" s="67" t="s">
        <v>147</v>
      </c>
      <c r="C41" s="67" t="s">
        <v>146</v>
      </c>
      <c r="D41" s="24" t="s">
        <v>1</v>
      </c>
      <c r="E41" s="65">
        <v>19363</v>
      </c>
      <c r="F41" s="65">
        <v>1866</v>
      </c>
      <c r="G41" s="65">
        <v>237</v>
      </c>
      <c r="H41" s="66">
        <v>0.15175255753839784</v>
      </c>
      <c r="I41" s="65">
        <v>18531</v>
      </c>
      <c r="J41" s="65">
        <v>1629</v>
      </c>
      <c r="K41" s="65">
        <v>242</v>
      </c>
      <c r="L41" s="66">
        <v>0.16545417612870075</v>
      </c>
    </row>
    <row r="42" spans="1:12" ht="21" customHeight="1" x14ac:dyDescent="0.2">
      <c r="A42" s="24" t="s">
        <v>444</v>
      </c>
      <c r="B42" s="67" t="s">
        <v>148</v>
      </c>
      <c r="C42" s="67" t="s">
        <v>146</v>
      </c>
      <c r="D42" s="24" t="s">
        <v>1</v>
      </c>
      <c r="E42" s="65">
        <v>36136</v>
      </c>
      <c r="F42" s="65">
        <v>1759</v>
      </c>
      <c r="G42" s="65">
        <v>276</v>
      </c>
      <c r="H42" s="66">
        <v>0.21331724654235709</v>
      </c>
      <c r="I42" s="65">
        <v>32478</v>
      </c>
      <c r="J42" s="65">
        <v>1569</v>
      </c>
      <c r="K42" s="65">
        <v>307</v>
      </c>
      <c r="L42" s="66">
        <v>0.23382630206613988</v>
      </c>
    </row>
    <row r="43" spans="1:12" ht="21" customHeight="1" x14ac:dyDescent="0.2">
      <c r="A43" s="24" t="s">
        <v>444</v>
      </c>
      <c r="B43" s="67" t="s">
        <v>157</v>
      </c>
      <c r="C43" s="67" t="s">
        <v>152</v>
      </c>
      <c r="D43" s="24" t="s">
        <v>1</v>
      </c>
      <c r="E43" s="65">
        <v>53590</v>
      </c>
      <c r="F43" s="65">
        <v>1678</v>
      </c>
      <c r="G43" s="65">
        <v>288</v>
      </c>
      <c r="H43" s="66">
        <v>0.22541061332680343</v>
      </c>
      <c r="I43" s="65">
        <v>49211</v>
      </c>
      <c r="J43" s="65">
        <v>1554</v>
      </c>
      <c r="K43" s="65">
        <v>273</v>
      </c>
      <c r="L43" s="66">
        <v>0.21595021938788858</v>
      </c>
    </row>
    <row r="44" spans="1:12" ht="21" customHeight="1" x14ac:dyDescent="0.2">
      <c r="A44" s="24" t="s">
        <v>444</v>
      </c>
      <c r="B44" s="24" t="s">
        <v>2</v>
      </c>
      <c r="C44" s="24" t="s">
        <v>0</v>
      </c>
      <c r="D44" s="24" t="s">
        <v>1</v>
      </c>
      <c r="E44" s="65">
        <v>31731</v>
      </c>
      <c r="F44" s="65">
        <v>1725</v>
      </c>
      <c r="G44" s="65">
        <v>292</v>
      </c>
      <c r="H44" s="66">
        <v>0.20020871325619852</v>
      </c>
      <c r="I44" s="65">
        <v>32019</v>
      </c>
      <c r="J44" s="65">
        <v>1579</v>
      </c>
      <c r="K44" s="65">
        <v>330</v>
      </c>
      <c r="L44" s="66">
        <v>0.23191713813531892</v>
      </c>
    </row>
    <row r="45" spans="1:12" ht="21" customHeight="1" x14ac:dyDescent="0.2">
      <c r="A45" s="24" t="s">
        <v>444</v>
      </c>
      <c r="B45" s="67" t="s">
        <v>165</v>
      </c>
      <c r="C45" s="67" t="s">
        <v>162</v>
      </c>
      <c r="D45" s="24" t="s">
        <v>1</v>
      </c>
      <c r="E45" s="65">
        <v>27795</v>
      </c>
      <c r="F45" s="65">
        <v>1580</v>
      </c>
      <c r="G45" s="65">
        <v>288</v>
      </c>
      <c r="H45" s="66">
        <v>0.25594437710526852</v>
      </c>
      <c r="I45" s="65">
        <v>26478</v>
      </c>
      <c r="J45" s="65">
        <v>1483</v>
      </c>
      <c r="K45" s="65">
        <v>323</v>
      </c>
      <c r="L45" s="66">
        <v>0.26836080427382303</v>
      </c>
    </row>
    <row r="46" spans="1:12" ht="21" customHeight="1" x14ac:dyDescent="0.2">
      <c r="A46" s="24" t="s">
        <v>444</v>
      </c>
      <c r="B46" s="67" t="s">
        <v>184</v>
      </c>
      <c r="C46" s="67" t="s">
        <v>183</v>
      </c>
      <c r="D46" s="24" t="s">
        <v>1</v>
      </c>
      <c r="E46" s="65">
        <v>21927</v>
      </c>
      <c r="F46" s="65">
        <v>1625</v>
      </c>
      <c r="G46" s="65">
        <v>252</v>
      </c>
      <c r="H46" s="66">
        <v>0.21049836003598985</v>
      </c>
      <c r="I46" s="65">
        <v>22069</v>
      </c>
      <c r="J46" s="65">
        <v>1515</v>
      </c>
      <c r="K46" s="65">
        <v>258</v>
      </c>
      <c r="L46" s="66">
        <v>0.20224677288972501</v>
      </c>
    </row>
    <row r="47" spans="1:12" ht="21" customHeight="1" x14ac:dyDescent="0.2">
      <c r="A47" s="24" t="s">
        <v>444</v>
      </c>
      <c r="B47" s="67" t="s">
        <v>154</v>
      </c>
      <c r="C47" s="67" t="s">
        <v>152</v>
      </c>
      <c r="D47" s="24" t="s">
        <v>1</v>
      </c>
      <c r="E47" s="65">
        <v>25671</v>
      </c>
      <c r="F47" s="65">
        <v>1699</v>
      </c>
      <c r="G47" s="65">
        <v>245</v>
      </c>
      <c r="H47" s="66">
        <v>0.17152431829568454</v>
      </c>
      <c r="I47" s="65">
        <v>25674</v>
      </c>
      <c r="J47" s="65">
        <v>1579</v>
      </c>
      <c r="K47" s="65">
        <v>316</v>
      </c>
      <c r="L47" s="66">
        <v>0.23185661648685602</v>
      </c>
    </row>
    <row r="48" spans="1:12" ht="21" customHeight="1" x14ac:dyDescent="0.2">
      <c r="A48" s="24" t="s">
        <v>444</v>
      </c>
      <c r="B48" s="67" t="s">
        <v>137</v>
      </c>
      <c r="C48" s="67" t="s">
        <v>136</v>
      </c>
      <c r="D48" s="24" t="s">
        <v>1</v>
      </c>
      <c r="E48" s="65">
        <v>30637</v>
      </c>
      <c r="F48" s="65">
        <v>1604</v>
      </c>
      <c r="G48" s="65">
        <v>377</v>
      </c>
      <c r="H48" s="66">
        <v>0.29352614965238993</v>
      </c>
      <c r="I48" s="65">
        <v>29554</v>
      </c>
      <c r="J48" s="65">
        <v>1509</v>
      </c>
      <c r="K48" s="65">
        <v>418</v>
      </c>
      <c r="L48" s="66">
        <v>0.31598925445000842</v>
      </c>
    </row>
    <row r="49" spans="1:12" ht="21" customHeight="1" x14ac:dyDescent="0.2">
      <c r="A49" s="24" t="s">
        <v>444</v>
      </c>
      <c r="B49" s="67" t="s">
        <v>168</v>
      </c>
      <c r="C49" s="67" t="s">
        <v>160</v>
      </c>
      <c r="D49" s="24" t="s">
        <v>1</v>
      </c>
      <c r="E49" s="65">
        <v>23996</v>
      </c>
      <c r="F49" s="65">
        <v>1564</v>
      </c>
      <c r="G49" s="65">
        <v>288</v>
      </c>
      <c r="H49" s="66">
        <v>0.26135582787270673</v>
      </c>
      <c r="I49" s="65">
        <v>22375</v>
      </c>
      <c r="J49" s="65">
        <v>1473</v>
      </c>
      <c r="K49" s="65">
        <v>342</v>
      </c>
      <c r="L49" s="66">
        <v>0.28789775280650831</v>
      </c>
    </row>
    <row r="50" spans="1:12" ht="21" customHeight="1" x14ac:dyDescent="0.2">
      <c r="A50" s="24" t="s">
        <v>444</v>
      </c>
      <c r="B50" s="67" t="s">
        <v>208</v>
      </c>
      <c r="C50" s="67" t="s">
        <v>175</v>
      </c>
      <c r="D50" s="24" t="s">
        <v>1</v>
      </c>
      <c r="E50" s="65">
        <v>33309</v>
      </c>
      <c r="F50" s="65">
        <v>1715</v>
      </c>
      <c r="G50" s="65">
        <v>273</v>
      </c>
      <c r="H50" s="66">
        <v>0.2215875164565192</v>
      </c>
      <c r="I50" s="65">
        <v>33545</v>
      </c>
      <c r="J50" s="65">
        <v>1603</v>
      </c>
      <c r="K50" s="65">
        <v>295</v>
      </c>
      <c r="L50" s="66">
        <v>0.23236171981739134</v>
      </c>
    </row>
    <row r="51" spans="1:12" ht="21" customHeight="1" x14ac:dyDescent="0.2">
      <c r="A51" s="24" t="s">
        <v>444</v>
      </c>
      <c r="B51" s="67" t="s">
        <v>138</v>
      </c>
      <c r="C51" s="67" t="s">
        <v>136</v>
      </c>
      <c r="D51" s="24" t="s">
        <v>1</v>
      </c>
      <c r="E51" s="65">
        <v>18373</v>
      </c>
      <c r="F51" s="65">
        <v>1707</v>
      </c>
      <c r="G51" s="65">
        <v>307</v>
      </c>
      <c r="H51" s="66">
        <v>0.25203113001297833</v>
      </c>
      <c r="I51" s="65">
        <v>17595</v>
      </c>
      <c r="J51" s="65">
        <v>1566</v>
      </c>
      <c r="K51" s="65">
        <v>332</v>
      </c>
      <c r="L51" s="66">
        <v>0.26226812988635756</v>
      </c>
    </row>
    <row r="52" spans="1:12" ht="21" customHeight="1" x14ac:dyDescent="0.2">
      <c r="A52" s="24" t="s">
        <v>444</v>
      </c>
      <c r="B52" s="67" t="s">
        <v>182</v>
      </c>
      <c r="C52" s="67" t="s">
        <v>175</v>
      </c>
      <c r="D52" s="24" t="s">
        <v>1</v>
      </c>
      <c r="E52" s="65">
        <v>22114</v>
      </c>
      <c r="F52" s="65">
        <v>1491</v>
      </c>
      <c r="G52" s="65">
        <v>292</v>
      </c>
      <c r="H52" s="66">
        <v>0.29132336283773425</v>
      </c>
      <c r="I52" s="65">
        <v>20236</v>
      </c>
      <c r="J52" s="65">
        <v>1432</v>
      </c>
      <c r="K52" s="65">
        <v>349</v>
      </c>
      <c r="L52" s="66">
        <v>0.30690340489742085</v>
      </c>
    </row>
    <row r="53" spans="1:12" ht="21" customHeight="1" x14ac:dyDescent="0.2">
      <c r="A53" s="24" t="s">
        <v>444</v>
      </c>
      <c r="B53" s="67" t="s">
        <v>139</v>
      </c>
      <c r="C53" s="67" t="s">
        <v>136</v>
      </c>
      <c r="D53" s="24" t="s">
        <v>1</v>
      </c>
      <c r="E53" s="65">
        <v>25878</v>
      </c>
      <c r="F53" s="65">
        <v>1567</v>
      </c>
      <c r="G53" s="65">
        <v>337</v>
      </c>
      <c r="H53" s="66">
        <v>0.27222584725097315</v>
      </c>
      <c r="I53" s="65">
        <v>26036</v>
      </c>
      <c r="J53" s="65">
        <v>1474</v>
      </c>
      <c r="K53" s="65">
        <v>337</v>
      </c>
      <c r="L53" s="66">
        <v>0.26577834612394569</v>
      </c>
    </row>
    <row r="54" spans="1:12" ht="21" customHeight="1" x14ac:dyDescent="0.2">
      <c r="A54" s="24" t="s">
        <v>444</v>
      </c>
      <c r="B54" s="67" t="s">
        <v>189</v>
      </c>
      <c r="C54" s="67" t="s">
        <v>183</v>
      </c>
      <c r="D54" s="24" t="s">
        <v>1</v>
      </c>
      <c r="E54" s="65">
        <v>20419</v>
      </c>
      <c r="F54" s="65">
        <v>1627</v>
      </c>
      <c r="G54" s="65">
        <v>267</v>
      </c>
      <c r="H54" s="66">
        <v>0.21867034619933967</v>
      </c>
      <c r="I54" s="65">
        <v>20010</v>
      </c>
      <c r="J54" s="65">
        <v>1516</v>
      </c>
      <c r="K54" s="65">
        <v>312</v>
      </c>
      <c r="L54" s="66">
        <v>0.25052093553427229</v>
      </c>
    </row>
    <row r="55" spans="1:12" ht="21" customHeight="1" x14ac:dyDescent="0.2">
      <c r="A55" s="24" t="s">
        <v>444</v>
      </c>
      <c r="B55" s="67" t="s">
        <v>173</v>
      </c>
      <c r="C55" s="67" t="s">
        <v>162</v>
      </c>
      <c r="D55" s="24" t="s">
        <v>1</v>
      </c>
      <c r="E55" s="65">
        <v>24291</v>
      </c>
      <c r="F55" s="65">
        <v>1491</v>
      </c>
      <c r="G55" s="65">
        <v>328</v>
      </c>
      <c r="H55" s="66">
        <v>0.31958008997554821</v>
      </c>
      <c r="I55" s="65">
        <v>23768</v>
      </c>
      <c r="J55" s="65">
        <v>1421</v>
      </c>
      <c r="K55" s="65">
        <v>376</v>
      </c>
      <c r="L55" s="66">
        <v>0.33036683532663114</v>
      </c>
    </row>
    <row r="56" spans="1:12" ht="21" customHeight="1" x14ac:dyDescent="0.2">
      <c r="A56" s="24" t="s">
        <v>444</v>
      </c>
      <c r="B56" s="67" t="s">
        <v>203</v>
      </c>
      <c r="C56" s="67" t="s">
        <v>201</v>
      </c>
      <c r="D56" s="24" t="s">
        <v>1</v>
      </c>
      <c r="E56" s="65">
        <v>28032</v>
      </c>
      <c r="F56" s="65">
        <v>1594</v>
      </c>
      <c r="G56" s="65">
        <v>301</v>
      </c>
      <c r="H56" s="66">
        <v>0.26625766132217504</v>
      </c>
      <c r="I56" s="65">
        <v>26786</v>
      </c>
      <c r="J56" s="65">
        <v>1507</v>
      </c>
      <c r="K56" s="65">
        <v>306</v>
      </c>
      <c r="L56" s="66">
        <v>0.26556785755659928</v>
      </c>
    </row>
    <row r="57" spans="1:12" ht="21" customHeight="1" x14ac:dyDescent="0.2">
      <c r="A57" s="24" t="s">
        <v>444</v>
      </c>
      <c r="B57" s="67" t="s">
        <v>145</v>
      </c>
      <c r="C57" s="67" t="s">
        <v>129</v>
      </c>
      <c r="D57" s="24" t="s">
        <v>1</v>
      </c>
      <c r="E57" s="65">
        <v>39943</v>
      </c>
      <c r="F57" s="65">
        <v>1583</v>
      </c>
      <c r="G57" s="65">
        <v>309</v>
      </c>
      <c r="H57" s="66">
        <v>0.25913444188745899</v>
      </c>
      <c r="I57" s="65">
        <v>38704</v>
      </c>
      <c r="J57" s="65">
        <v>1518</v>
      </c>
      <c r="K57" s="65">
        <v>358</v>
      </c>
      <c r="L57" s="66">
        <v>0.2842413921742683</v>
      </c>
    </row>
    <row r="58" spans="1:12" ht="21" customHeight="1" x14ac:dyDescent="0.2">
      <c r="A58" s="24" t="s">
        <v>444</v>
      </c>
      <c r="B58" s="67" t="s">
        <v>181</v>
      </c>
      <c r="C58" s="67" t="s">
        <v>175</v>
      </c>
      <c r="D58" s="24" t="s">
        <v>1</v>
      </c>
      <c r="E58" s="65">
        <v>29716</v>
      </c>
      <c r="F58" s="65">
        <v>1666</v>
      </c>
      <c r="G58" s="65">
        <v>251</v>
      </c>
      <c r="H58" s="66">
        <v>0.21465341231544074</v>
      </c>
      <c r="I58" s="65">
        <v>30339</v>
      </c>
      <c r="J58" s="65">
        <v>1530</v>
      </c>
      <c r="K58" s="65">
        <v>275</v>
      </c>
      <c r="L58" s="66">
        <v>0.22595353880071581</v>
      </c>
    </row>
    <row r="59" spans="1:12" ht="21" customHeight="1" x14ac:dyDescent="0.2">
      <c r="A59" s="24" t="s">
        <v>444</v>
      </c>
      <c r="B59" s="67" t="s">
        <v>172</v>
      </c>
      <c r="C59" s="67" t="s">
        <v>160</v>
      </c>
      <c r="D59" s="24" t="s">
        <v>1</v>
      </c>
      <c r="E59" s="65">
        <v>35834</v>
      </c>
      <c r="F59" s="65">
        <v>1607</v>
      </c>
      <c r="G59" s="65">
        <v>301</v>
      </c>
      <c r="H59" s="66">
        <v>0.26077838075179971</v>
      </c>
      <c r="I59" s="65">
        <v>34658</v>
      </c>
      <c r="J59" s="65">
        <v>1497</v>
      </c>
      <c r="K59" s="65">
        <v>352</v>
      </c>
      <c r="L59" s="66">
        <v>0.29984298398937154</v>
      </c>
    </row>
    <row r="60" spans="1:12" ht="21" customHeight="1" x14ac:dyDescent="0.2">
      <c r="A60" s="24" t="s">
        <v>444</v>
      </c>
      <c r="B60" s="67" t="s">
        <v>216</v>
      </c>
      <c r="C60" s="67" t="s">
        <v>190</v>
      </c>
      <c r="D60" s="24" t="s">
        <v>1</v>
      </c>
      <c r="E60" s="65">
        <v>28204</v>
      </c>
      <c r="F60" s="65">
        <v>1651</v>
      </c>
      <c r="G60" s="65">
        <v>294</v>
      </c>
      <c r="H60" s="66">
        <v>0.23592505435646174</v>
      </c>
      <c r="I60" s="65">
        <v>27040</v>
      </c>
      <c r="J60" s="65">
        <v>1534</v>
      </c>
      <c r="K60" s="65">
        <v>348</v>
      </c>
      <c r="L60" s="66">
        <v>0.26629458129217087</v>
      </c>
    </row>
    <row r="61" spans="1:12" ht="21" customHeight="1" x14ac:dyDescent="0.2">
      <c r="A61" s="24" t="s">
        <v>444</v>
      </c>
      <c r="B61" s="67" t="s">
        <v>135</v>
      </c>
      <c r="C61" s="67" t="s">
        <v>133</v>
      </c>
      <c r="D61" s="24" t="s">
        <v>1</v>
      </c>
      <c r="E61" s="65">
        <v>47901</v>
      </c>
      <c r="F61" s="65">
        <v>1629</v>
      </c>
      <c r="G61" s="65">
        <v>265</v>
      </c>
      <c r="H61" s="66">
        <v>0.2524348477167882</v>
      </c>
      <c r="I61" s="65">
        <v>46132</v>
      </c>
      <c r="J61" s="65">
        <v>1543</v>
      </c>
      <c r="K61" s="65">
        <v>319</v>
      </c>
      <c r="L61" s="66">
        <v>0.27384103219863776</v>
      </c>
    </row>
    <row r="62" spans="1:12" ht="21" customHeight="1" x14ac:dyDescent="0.2">
      <c r="A62" s="24" t="s">
        <v>444</v>
      </c>
      <c r="B62" s="67" t="s">
        <v>176</v>
      </c>
      <c r="C62" s="67" t="s">
        <v>175</v>
      </c>
      <c r="D62" s="24" t="s">
        <v>141</v>
      </c>
      <c r="E62" s="65">
        <v>9935</v>
      </c>
      <c r="F62" s="65">
        <v>568</v>
      </c>
      <c r="G62" s="65">
        <v>107</v>
      </c>
      <c r="H62" s="66">
        <v>0.21025660681731664</v>
      </c>
      <c r="I62" s="65">
        <v>10206</v>
      </c>
      <c r="J62" s="65">
        <v>607</v>
      </c>
      <c r="K62" s="65">
        <v>126</v>
      </c>
      <c r="L62" s="66">
        <v>0.21749817448431086</v>
      </c>
    </row>
    <row r="63" spans="1:12" ht="21" customHeight="1" x14ac:dyDescent="0.2">
      <c r="A63" s="24" t="s">
        <v>444</v>
      </c>
      <c r="B63" s="67" t="s">
        <v>186</v>
      </c>
      <c r="C63" s="67" t="s">
        <v>183</v>
      </c>
      <c r="D63" s="24" t="s">
        <v>141</v>
      </c>
      <c r="E63" s="65">
        <v>18054</v>
      </c>
      <c r="F63" s="65">
        <v>610</v>
      </c>
      <c r="G63" s="65">
        <v>118</v>
      </c>
      <c r="H63" s="66">
        <v>0.22571223545089228</v>
      </c>
      <c r="I63" s="65">
        <v>17126</v>
      </c>
      <c r="J63" s="65">
        <v>634</v>
      </c>
      <c r="K63" s="65">
        <v>127</v>
      </c>
      <c r="L63" s="66">
        <v>0.23376014937729039</v>
      </c>
    </row>
    <row r="64" spans="1:12" ht="21" customHeight="1" x14ac:dyDescent="0.2">
      <c r="A64" s="24" t="s">
        <v>444</v>
      </c>
      <c r="B64" s="67" t="s">
        <v>211</v>
      </c>
      <c r="C64" s="67" t="s">
        <v>175</v>
      </c>
      <c r="D64" s="24" t="s">
        <v>141</v>
      </c>
      <c r="E64" s="65">
        <v>18535</v>
      </c>
      <c r="F64" s="65">
        <v>527</v>
      </c>
      <c r="G64" s="65">
        <v>117</v>
      </c>
      <c r="H64" s="66">
        <v>0.29310410687031258</v>
      </c>
      <c r="I64" s="65">
        <v>17670</v>
      </c>
      <c r="J64" s="65">
        <v>540</v>
      </c>
      <c r="K64" s="65">
        <v>143</v>
      </c>
      <c r="L64" s="66">
        <v>0.32000648117255798</v>
      </c>
    </row>
    <row r="65" spans="1:12" ht="21" customHeight="1" x14ac:dyDescent="0.2">
      <c r="A65" s="24" t="s">
        <v>444</v>
      </c>
      <c r="B65" s="67" t="s">
        <v>200</v>
      </c>
      <c r="C65" s="67" t="s">
        <v>152</v>
      </c>
      <c r="D65" s="24" t="s">
        <v>141</v>
      </c>
      <c r="E65" s="65">
        <v>13983</v>
      </c>
      <c r="F65" s="65">
        <v>541</v>
      </c>
      <c r="G65" s="65">
        <v>130</v>
      </c>
      <c r="H65" s="66">
        <v>0.316094364259906</v>
      </c>
      <c r="I65" s="65">
        <v>13835</v>
      </c>
      <c r="J65" s="65">
        <v>541</v>
      </c>
      <c r="K65" s="65">
        <v>133</v>
      </c>
      <c r="L65" s="66">
        <v>0.29865615225731296</v>
      </c>
    </row>
    <row r="66" spans="1:12" ht="21" customHeight="1" x14ac:dyDescent="0.2">
      <c r="A66" s="24" t="s">
        <v>444</v>
      </c>
      <c r="B66" s="67" t="s">
        <v>218</v>
      </c>
      <c r="C66" s="67" t="s">
        <v>217</v>
      </c>
      <c r="D66" s="24" t="s">
        <v>141</v>
      </c>
      <c r="E66" s="65">
        <v>12127</v>
      </c>
      <c r="F66" s="65">
        <v>1606</v>
      </c>
      <c r="G66" s="65">
        <v>205</v>
      </c>
      <c r="H66" s="66">
        <v>0.19570939442916985</v>
      </c>
      <c r="I66" s="65">
        <v>13013</v>
      </c>
      <c r="J66" s="65">
        <v>1491</v>
      </c>
      <c r="K66" s="65">
        <v>204</v>
      </c>
      <c r="L66" s="66">
        <v>0.18421393221632335</v>
      </c>
    </row>
    <row r="67" spans="1:12" ht="21" customHeight="1" x14ac:dyDescent="0.2">
      <c r="A67" s="24" t="s">
        <v>444</v>
      </c>
      <c r="B67" s="67" t="s">
        <v>196</v>
      </c>
      <c r="C67" s="67" t="s">
        <v>192</v>
      </c>
      <c r="D67" s="24" t="s">
        <v>141</v>
      </c>
      <c r="E67" s="65">
        <v>12357</v>
      </c>
      <c r="F67" s="65">
        <v>571</v>
      </c>
      <c r="G67" s="65">
        <v>111</v>
      </c>
      <c r="H67" s="66">
        <v>0.23718818597265787</v>
      </c>
      <c r="I67" s="65">
        <v>11427</v>
      </c>
      <c r="J67" s="65">
        <v>594</v>
      </c>
      <c r="K67" s="65">
        <v>126</v>
      </c>
      <c r="L67" s="66">
        <v>0.23310493455377349</v>
      </c>
    </row>
    <row r="68" spans="1:12" ht="21" customHeight="1" x14ac:dyDescent="0.2">
      <c r="A68" s="24" t="s">
        <v>444</v>
      </c>
      <c r="B68" s="67" t="s">
        <v>166</v>
      </c>
      <c r="C68" s="67" t="s">
        <v>160</v>
      </c>
      <c r="D68" s="24" t="s">
        <v>141</v>
      </c>
      <c r="E68" s="65">
        <v>16396</v>
      </c>
      <c r="F68" s="65">
        <v>563</v>
      </c>
      <c r="G68" s="65">
        <v>107</v>
      </c>
      <c r="H68" s="66">
        <v>0.21834370315821769</v>
      </c>
      <c r="I68" s="65">
        <v>15590</v>
      </c>
      <c r="J68" s="65">
        <v>608</v>
      </c>
      <c r="K68" s="65">
        <v>124</v>
      </c>
      <c r="L68" s="66">
        <v>0.25139664246236154</v>
      </c>
    </row>
    <row r="69" spans="1:12" ht="21" customHeight="1" x14ac:dyDescent="0.2">
      <c r="A69" s="24" t="s">
        <v>444</v>
      </c>
      <c r="B69" s="67" t="s">
        <v>214</v>
      </c>
      <c r="C69" s="67" t="s">
        <v>190</v>
      </c>
      <c r="D69" s="24" t="s">
        <v>141</v>
      </c>
      <c r="E69" s="65">
        <v>13750</v>
      </c>
      <c r="F69" s="65">
        <v>602</v>
      </c>
      <c r="G69" s="65">
        <v>112</v>
      </c>
      <c r="H69" s="66">
        <v>0.20121368401992837</v>
      </c>
      <c r="I69" s="65">
        <v>13720</v>
      </c>
      <c r="J69" s="65">
        <v>627</v>
      </c>
      <c r="K69" s="65">
        <v>123</v>
      </c>
      <c r="L69" s="66">
        <v>0.19711478906770125</v>
      </c>
    </row>
    <row r="70" spans="1:12" ht="21" customHeight="1" x14ac:dyDescent="0.2">
      <c r="A70" s="24" t="s">
        <v>444</v>
      </c>
      <c r="B70" s="67" t="s">
        <v>448</v>
      </c>
      <c r="C70" s="67" t="s">
        <v>149</v>
      </c>
      <c r="D70" s="24" t="s">
        <v>141</v>
      </c>
      <c r="E70" s="65">
        <v>10343</v>
      </c>
      <c r="F70" s="65">
        <v>342</v>
      </c>
      <c r="G70" s="65">
        <v>72</v>
      </c>
      <c r="H70" s="66">
        <v>0.2266421763381615</v>
      </c>
      <c r="I70" s="65">
        <v>12970</v>
      </c>
      <c r="J70" s="65">
        <v>455</v>
      </c>
      <c r="K70" s="65">
        <v>99</v>
      </c>
      <c r="L70" s="66">
        <v>0.24945631181255265</v>
      </c>
    </row>
    <row r="71" spans="1:12" ht="21" customHeight="1" x14ac:dyDescent="0.2">
      <c r="A71" s="24" t="s">
        <v>444</v>
      </c>
      <c r="B71" s="67" t="s">
        <v>158</v>
      </c>
      <c r="C71" s="67" t="s">
        <v>146</v>
      </c>
      <c r="D71" s="24" t="s">
        <v>141</v>
      </c>
      <c r="E71" s="65">
        <v>25374</v>
      </c>
      <c r="F71" s="65">
        <v>598</v>
      </c>
      <c r="G71" s="65">
        <v>109</v>
      </c>
      <c r="H71" s="66">
        <v>0.16083024318410266</v>
      </c>
      <c r="I71" s="65">
        <v>23778</v>
      </c>
      <c r="J71" s="65">
        <v>1015</v>
      </c>
      <c r="K71" s="65">
        <v>186</v>
      </c>
      <c r="L71" s="66">
        <v>0.19685295647817258</v>
      </c>
    </row>
    <row r="72" spans="1:12" ht="21" customHeight="1" x14ac:dyDescent="0.2">
      <c r="A72" s="24" t="s">
        <v>444</v>
      </c>
      <c r="B72" s="67" t="s">
        <v>171</v>
      </c>
      <c r="C72" s="67" t="s">
        <v>160</v>
      </c>
      <c r="D72" s="24" t="s">
        <v>141</v>
      </c>
      <c r="E72" s="65">
        <v>10859</v>
      </c>
      <c r="F72" s="65">
        <v>520</v>
      </c>
      <c r="G72" s="65">
        <v>98</v>
      </c>
      <c r="H72" s="66">
        <v>0.21529403878549749</v>
      </c>
      <c r="I72" s="65">
        <v>10589</v>
      </c>
      <c r="J72" s="65">
        <v>570</v>
      </c>
      <c r="K72" s="65">
        <v>123</v>
      </c>
      <c r="L72" s="66">
        <v>0.25259720299661859</v>
      </c>
    </row>
    <row r="73" spans="1:12" ht="21" customHeight="1" x14ac:dyDescent="0.2">
      <c r="A73" s="24" t="s">
        <v>444</v>
      </c>
      <c r="B73" s="67" t="s">
        <v>142</v>
      </c>
      <c r="C73" s="67" t="s">
        <v>136</v>
      </c>
      <c r="D73" s="24" t="s">
        <v>141</v>
      </c>
      <c r="E73" s="65">
        <v>21002</v>
      </c>
      <c r="F73" s="65">
        <v>524</v>
      </c>
      <c r="G73" s="65">
        <v>117</v>
      </c>
      <c r="H73" s="66">
        <v>0.256135400263237</v>
      </c>
      <c r="I73" s="65">
        <v>19713</v>
      </c>
      <c r="J73" s="65">
        <v>543</v>
      </c>
      <c r="K73" s="65">
        <v>131</v>
      </c>
      <c r="L73" s="66">
        <v>0.28080545391537348</v>
      </c>
    </row>
    <row r="74" spans="1:12" ht="21" customHeight="1" x14ac:dyDescent="0.2">
      <c r="A74" s="24" t="s">
        <v>444</v>
      </c>
      <c r="B74" s="67" t="s">
        <v>205</v>
      </c>
      <c r="C74" s="67" t="s">
        <v>201</v>
      </c>
      <c r="D74" s="24" t="s">
        <v>141</v>
      </c>
      <c r="E74" s="65">
        <v>21859</v>
      </c>
      <c r="F74" s="65">
        <v>521</v>
      </c>
      <c r="G74" s="65">
        <v>104</v>
      </c>
      <c r="H74" s="66">
        <v>0.23445134005050997</v>
      </c>
      <c r="I74" s="65">
        <v>21309</v>
      </c>
      <c r="J74" s="65">
        <v>599</v>
      </c>
      <c r="K74" s="65">
        <v>126</v>
      </c>
      <c r="L74" s="66">
        <v>0.24982703442140822</v>
      </c>
    </row>
    <row r="75" spans="1:12" ht="21" customHeight="1" x14ac:dyDescent="0.2">
      <c r="A75" s="24" t="s">
        <v>444</v>
      </c>
      <c r="B75" s="67" t="s">
        <v>194</v>
      </c>
      <c r="C75" s="67" t="s">
        <v>192</v>
      </c>
      <c r="D75" s="24" t="s">
        <v>141</v>
      </c>
      <c r="E75" s="65">
        <v>12520</v>
      </c>
      <c r="F75" s="65">
        <v>529</v>
      </c>
      <c r="G75" s="65">
        <v>137</v>
      </c>
      <c r="H75" s="66">
        <v>0.31699159895135881</v>
      </c>
      <c r="I75" s="65">
        <v>11848</v>
      </c>
      <c r="J75" s="65">
        <v>555</v>
      </c>
      <c r="K75" s="65">
        <v>144</v>
      </c>
      <c r="L75" s="66">
        <v>0.31481369838054513</v>
      </c>
    </row>
    <row r="76" spans="1:12" ht="21" customHeight="1" x14ac:dyDescent="0.2">
      <c r="A76" s="24" t="s">
        <v>444</v>
      </c>
      <c r="B76" s="67" t="s">
        <v>161</v>
      </c>
      <c r="C76" s="67" t="s">
        <v>160</v>
      </c>
      <c r="D76" s="24" t="s">
        <v>150</v>
      </c>
      <c r="E76" s="65">
        <v>11222</v>
      </c>
      <c r="F76" s="65">
        <v>480</v>
      </c>
      <c r="G76" s="65">
        <v>102</v>
      </c>
      <c r="H76" s="66">
        <v>0.25895633011120445</v>
      </c>
      <c r="I76" s="65">
        <v>10210</v>
      </c>
      <c r="J76" s="65">
        <v>517</v>
      </c>
      <c r="K76" s="65">
        <v>117</v>
      </c>
      <c r="L76" s="66">
        <v>0.26823840973992352</v>
      </c>
    </row>
    <row r="77" spans="1:12" ht="21" customHeight="1" x14ac:dyDescent="0.2">
      <c r="A77" s="24" t="s">
        <v>444</v>
      </c>
      <c r="B77" s="67" t="s">
        <v>193</v>
      </c>
      <c r="C77" s="67" t="s">
        <v>192</v>
      </c>
      <c r="D77" s="24" t="s">
        <v>150</v>
      </c>
      <c r="E77" s="65">
        <v>11640</v>
      </c>
      <c r="F77" s="65">
        <v>528</v>
      </c>
      <c r="G77" s="65">
        <v>105</v>
      </c>
      <c r="H77" s="66">
        <v>0.25402838894288038</v>
      </c>
      <c r="I77" s="65">
        <v>10353</v>
      </c>
      <c r="J77" s="65">
        <v>558</v>
      </c>
      <c r="K77" s="65">
        <v>110</v>
      </c>
      <c r="L77" s="66">
        <v>0.27297231794361687</v>
      </c>
    </row>
    <row r="78" spans="1:12" ht="21" customHeight="1" x14ac:dyDescent="0.2">
      <c r="A78" s="24" t="s">
        <v>444</v>
      </c>
      <c r="B78" s="67" t="s">
        <v>151</v>
      </c>
      <c r="C78" s="67" t="s">
        <v>149</v>
      </c>
      <c r="D78" s="24" t="s">
        <v>150</v>
      </c>
      <c r="E78" s="65">
        <v>11733</v>
      </c>
      <c r="F78" s="65">
        <v>552</v>
      </c>
      <c r="G78" s="65">
        <v>134</v>
      </c>
      <c r="H78" s="66">
        <v>0.30631784802900963</v>
      </c>
      <c r="I78" s="65">
        <v>10824</v>
      </c>
      <c r="J78" s="65">
        <v>584</v>
      </c>
      <c r="K78" s="65">
        <v>132</v>
      </c>
      <c r="L78" s="66">
        <v>0.25684370788973421</v>
      </c>
    </row>
    <row r="79" spans="1:12" ht="21" customHeight="1" x14ac:dyDescent="0.2">
      <c r="A79" s="24" t="s">
        <v>444</v>
      </c>
      <c r="B79" s="67" t="s">
        <v>174</v>
      </c>
      <c r="C79" s="67" t="s">
        <v>160</v>
      </c>
      <c r="D79" s="24" t="s">
        <v>150</v>
      </c>
      <c r="E79" s="65">
        <v>12804</v>
      </c>
      <c r="F79" s="65">
        <v>589</v>
      </c>
      <c r="G79" s="65">
        <v>107</v>
      </c>
      <c r="H79" s="66">
        <v>0.20408721228970417</v>
      </c>
      <c r="I79" s="65"/>
      <c r="J79" s="65"/>
      <c r="K79" s="65"/>
      <c r="L79" s="66" t="s">
        <v>235</v>
      </c>
    </row>
    <row r="80" spans="1:12" ht="21" customHeight="1" x14ac:dyDescent="0.2">
      <c r="A80" s="24" t="s">
        <v>444</v>
      </c>
      <c r="B80" s="67" t="s">
        <v>164</v>
      </c>
      <c r="C80" s="67" t="s">
        <v>160</v>
      </c>
      <c r="D80" s="24" t="s">
        <v>150</v>
      </c>
      <c r="E80" s="65">
        <v>7375</v>
      </c>
      <c r="F80" s="65">
        <v>484</v>
      </c>
      <c r="G80" s="65">
        <v>96</v>
      </c>
      <c r="H80" s="66">
        <v>0.20295802118851472</v>
      </c>
      <c r="I80" s="65">
        <v>7686</v>
      </c>
      <c r="J80" s="65">
        <v>535</v>
      </c>
      <c r="K80" s="65">
        <v>97</v>
      </c>
      <c r="L80" s="66">
        <v>0.19284131425772355</v>
      </c>
    </row>
    <row r="81" spans="1:12" ht="21" customHeight="1" x14ac:dyDescent="0.2">
      <c r="A81" s="24" t="s">
        <v>444</v>
      </c>
      <c r="B81" s="67" t="s">
        <v>206</v>
      </c>
      <c r="C81" s="67" t="s">
        <v>175</v>
      </c>
      <c r="D81" s="24" t="s">
        <v>150</v>
      </c>
      <c r="E81" s="65">
        <v>11101</v>
      </c>
      <c r="F81" s="65">
        <v>578</v>
      </c>
      <c r="G81" s="65">
        <v>108</v>
      </c>
      <c r="H81" s="66">
        <v>0.2069221516059829</v>
      </c>
      <c r="I81" s="65">
        <v>10991</v>
      </c>
      <c r="J81" s="65">
        <v>590</v>
      </c>
      <c r="K81" s="65">
        <v>108</v>
      </c>
      <c r="L81" s="66">
        <v>0.2030342411158074</v>
      </c>
    </row>
    <row r="82" spans="1:12" ht="21" customHeight="1" x14ac:dyDescent="0.2">
      <c r="A82" s="24" t="s">
        <v>444</v>
      </c>
      <c r="B82" s="67" t="s">
        <v>195</v>
      </c>
      <c r="C82" s="67" t="s">
        <v>192</v>
      </c>
      <c r="D82" s="24" t="s">
        <v>150</v>
      </c>
      <c r="E82" s="65">
        <v>6746</v>
      </c>
      <c r="F82" s="65">
        <v>520</v>
      </c>
      <c r="G82" s="65">
        <v>121</v>
      </c>
      <c r="H82" s="66">
        <v>0.27142063608206657</v>
      </c>
      <c r="I82" s="65">
        <v>6377</v>
      </c>
      <c r="J82" s="65">
        <v>586</v>
      </c>
      <c r="K82" s="65">
        <v>131</v>
      </c>
      <c r="L82" s="66">
        <v>0.27357173879326813</v>
      </c>
    </row>
    <row r="83" spans="1:12" ht="21" customHeight="1" x14ac:dyDescent="0.2">
      <c r="A83" s="24" t="s">
        <v>444</v>
      </c>
      <c r="B83" s="67" t="s">
        <v>187</v>
      </c>
      <c r="C83" s="67" t="s">
        <v>183</v>
      </c>
      <c r="D83" s="24" t="s">
        <v>150</v>
      </c>
      <c r="E83" s="65">
        <v>4128</v>
      </c>
      <c r="F83" s="65">
        <v>481</v>
      </c>
      <c r="G83" s="65">
        <v>104</v>
      </c>
      <c r="H83" s="66">
        <v>0.25212534385277785</v>
      </c>
      <c r="I83" s="65">
        <v>4314</v>
      </c>
      <c r="J83" s="65">
        <v>509</v>
      </c>
      <c r="K83" s="65">
        <v>110</v>
      </c>
      <c r="L83" s="66">
        <v>0.24890514724809418</v>
      </c>
    </row>
    <row r="84" spans="1:12" ht="21" customHeight="1" x14ac:dyDescent="0.2">
      <c r="A84" s="24" t="s">
        <v>444</v>
      </c>
      <c r="B84" s="67" t="s">
        <v>191</v>
      </c>
      <c r="C84" s="67" t="s">
        <v>190</v>
      </c>
      <c r="D84" s="24" t="s">
        <v>150</v>
      </c>
      <c r="E84" s="65">
        <v>5270</v>
      </c>
      <c r="F84" s="65">
        <v>494</v>
      </c>
      <c r="G84" s="65">
        <v>104</v>
      </c>
      <c r="H84" s="66">
        <v>0.2236058072163144</v>
      </c>
      <c r="I84" s="65">
        <v>5095</v>
      </c>
      <c r="J84" s="65">
        <v>551</v>
      </c>
      <c r="K84" s="65">
        <v>129</v>
      </c>
      <c r="L84" s="66">
        <v>0.26127452322997469</v>
      </c>
    </row>
    <row r="85" spans="1:12" ht="21" customHeight="1" x14ac:dyDescent="0.2">
      <c r="A85" s="24" t="s">
        <v>444</v>
      </c>
      <c r="B85" s="67" t="s">
        <v>177</v>
      </c>
      <c r="C85" s="67" t="s">
        <v>175</v>
      </c>
      <c r="D85" s="24" t="s">
        <v>150</v>
      </c>
      <c r="E85" s="65">
        <v>5191</v>
      </c>
      <c r="F85" s="65">
        <v>546</v>
      </c>
      <c r="G85" s="65">
        <v>94</v>
      </c>
      <c r="H85" s="66">
        <v>0.19792831143549491</v>
      </c>
      <c r="I85" s="65">
        <v>4590</v>
      </c>
      <c r="J85" s="65">
        <v>551</v>
      </c>
      <c r="K85" s="65">
        <v>102</v>
      </c>
      <c r="L85" s="66">
        <v>0.19467558429186094</v>
      </c>
    </row>
    <row r="86" spans="1:12" ht="21" customHeight="1" x14ac:dyDescent="0.2">
      <c r="A86" s="24" t="s">
        <v>444</v>
      </c>
      <c r="B86" s="67" t="s">
        <v>178</v>
      </c>
      <c r="C86" s="67" t="s">
        <v>175</v>
      </c>
      <c r="D86" s="24" t="s">
        <v>150</v>
      </c>
      <c r="E86" s="65">
        <v>5402</v>
      </c>
      <c r="F86" s="65">
        <v>552</v>
      </c>
      <c r="G86" s="65">
        <v>112</v>
      </c>
      <c r="H86" s="66">
        <v>0.24726971426585698</v>
      </c>
      <c r="I86" s="65">
        <v>5291</v>
      </c>
      <c r="J86" s="65">
        <v>582</v>
      </c>
      <c r="K86" s="65">
        <v>118</v>
      </c>
      <c r="L86" s="66">
        <v>0.22184207657614313</v>
      </c>
    </row>
    <row r="87" spans="1:12" ht="21" customHeight="1" x14ac:dyDescent="0.2">
      <c r="A87" s="24" t="s">
        <v>444</v>
      </c>
      <c r="B87" s="67" t="s">
        <v>167</v>
      </c>
      <c r="C87" s="67" t="s">
        <v>162</v>
      </c>
      <c r="D87" s="24" t="s">
        <v>150</v>
      </c>
      <c r="E87" s="65">
        <v>16779</v>
      </c>
      <c r="F87" s="65">
        <v>527</v>
      </c>
      <c r="G87" s="65">
        <v>106</v>
      </c>
      <c r="H87" s="66">
        <v>0.24467716829585975</v>
      </c>
      <c r="I87" s="65">
        <v>15464</v>
      </c>
      <c r="J87" s="65">
        <v>567</v>
      </c>
      <c r="K87" s="65">
        <v>113</v>
      </c>
      <c r="L87" s="66">
        <v>0.22834234011272639</v>
      </c>
    </row>
    <row r="88" spans="1:12" ht="21" customHeight="1" x14ac:dyDescent="0.2">
      <c r="A88" s="24" t="s">
        <v>444</v>
      </c>
      <c r="B88" s="67" t="s">
        <v>207</v>
      </c>
      <c r="C88" s="67" t="s">
        <v>175</v>
      </c>
      <c r="D88" s="24" t="s">
        <v>150</v>
      </c>
      <c r="E88" s="65">
        <v>2328</v>
      </c>
      <c r="F88" s="65">
        <v>480</v>
      </c>
      <c r="G88" s="65">
        <v>86</v>
      </c>
      <c r="H88" s="66">
        <v>0.19200394552628233</v>
      </c>
      <c r="I88" s="65">
        <v>2248</v>
      </c>
      <c r="J88" s="65">
        <v>499</v>
      </c>
      <c r="K88" s="65">
        <v>92</v>
      </c>
      <c r="L88" s="66">
        <v>0.22847646856992854</v>
      </c>
    </row>
    <row r="89" spans="1:12" ht="21" customHeight="1" x14ac:dyDescent="0.2">
      <c r="A89" s="24" t="s">
        <v>444</v>
      </c>
      <c r="B89" s="67" t="s">
        <v>449</v>
      </c>
      <c r="C89" s="67" t="s">
        <v>183</v>
      </c>
      <c r="D89" s="24" t="s">
        <v>150</v>
      </c>
      <c r="E89" s="65">
        <v>4205</v>
      </c>
      <c r="F89" s="65">
        <v>489</v>
      </c>
      <c r="G89" s="65">
        <v>94</v>
      </c>
      <c r="H89" s="66">
        <v>0.21610647749988512</v>
      </c>
      <c r="I89" s="65">
        <v>4164</v>
      </c>
      <c r="J89" s="65">
        <v>517</v>
      </c>
      <c r="K89" s="65">
        <v>124</v>
      </c>
      <c r="L89" s="66">
        <v>0.26034703113847973</v>
      </c>
    </row>
    <row r="90" spans="1:12" ht="21" customHeight="1" x14ac:dyDescent="0.2">
      <c r="A90" s="24" t="s">
        <v>444</v>
      </c>
      <c r="B90" s="67" t="s">
        <v>188</v>
      </c>
      <c r="C90" s="67" t="s">
        <v>149</v>
      </c>
      <c r="D90" s="24" t="s">
        <v>150</v>
      </c>
      <c r="E90" s="65">
        <v>7934</v>
      </c>
      <c r="F90" s="65">
        <v>529</v>
      </c>
      <c r="G90" s="65">
        <v>117</v>
      </c>
      <c r="H90" s="66">
        <v>0.25671553366941463</v>
      </c>
      <c r="I90" s="65">
        <v>7601</v>
      </c>
      <c r="J90" s="65">
        <v>565</v>
      </c>
      <c r="K90" s="65">
        <v>114</v>
      </c>
      <c r="L90" s="66">
        <v>0.23488479397400552</v>
      </c>
    </row>
    <row r="91" spans="1:12" ht="21" customHeight="1" x14ac:dyDescent="0.2">
      <c r="A91" s="24" t="s">
        <v>444</v>
      </c>
      <c r="B91" s="67" t="s">
        <v>169</v>
      </c>
      <c r="C91" s="67" t="s">
        <v>162</v>
      </c>
      <c r="D91" s="24" t="s">
        <v>150</v>
      </c>
      <c r="E91" s="65">
        <v>8810</v>
      </c>
      <c r="F91" s="65">
        <v>440</v>
      </c>
      <c r="G91" s="65">
        <v>91</v>
      </c>
      <c r="H91" s="66">
        <v>0.263133820116218</v>
      </c>
      <c r="I91" s="65">
        <v>7664</v>
      </c>
      <c r="J91" s="65">
        <v>495</v>
      </c>
      <c r="K91" s="65">
        <v>126</v>
      </c>
      <c r="L91" s="66">
        <v>0.27602636796891405</v>
      </c>
    </row>
    <row r="92" spans="1:12" ht="21" customHeight="1" x14ac:dyDescent="0.2">
      <c r="A92" s="24" t="s">
        <v>444</v>
      </c>
      <c r="B92" s="67" t="s">
        <v>170</v>
      </c>
      <c r="C92" s="67" t="s">
        <v>160</v>
      </c>
      <c r="D92" s="24" t="s">
        <v>150</v>
      </c>
      <c r="E92" s="65">
        <v>7479</v>
      </c>
      <c r="F92" s="65">
        <v>436</v>
      </c>
      <c r="G92" s="65">
        <v>115</v>
      </c>
      <c r="H92" s="66">
        <v>0.31091190368689103</v>
      </c>
      <c r="I92" s="65">
        <v>6896</v>
      </c>
      <c r="J92" s="65">
        <v>494</v>
      </c>
      <c r="K92" s="65">
        <v>129</v>
      </c>
      <c r="L92" s="66">
        <v>0.33481902400161639</v>
      </c>
    </row>
    <row r="93" spans="1:12" ht="21" customHeight="1" x14ac:dyDescent="0.2">
      <c r="A93" s="24" t="s">
        <v>444</v>
      </c>
      <c r="B93" s="67" t="s">
        <v>202</v>
      </c>
      <c r="C93" s="67" t="s">
        <v>201</v>
      </c>
      <c r="D93" s="24" t="s">
        <v>150</v>
      </c>
      <c r="E93" s="65">
        <v>8536</v>
      </c>
      <c r="F93" s="65">
        <v>441</v>
      </c>
      <c r="G93" s="65">
        <v>107</v>
      </c>
      <c r="H93" s="66">
        <v>0.29784756207897178</v>
      </c>
      <c r="I93" s="65">
        <v>9516</v>
      </c>
      <c r="J93" s="65">
        <v>539</v>
      </c>
      <c r="K93" s="65">
        <v>157</v>
      </c>
      <c r="L93" s="66">
        <v>0.3239992932721012</v>
      </c>
    </row>
    <row r="94" spans="1:12" ht="21" customHeight="1" x14ac:dyDescent="0.2">
      <c r="A94" s="24" t="s">
        <v>444</v>
      </c>
      <c r="B94" s="67" t="s">
        <v>179</v>
      </c>
      <c r="C94" s="67" t="s">
        <v>175</v>
      </c>
      <c r="D94" s="24" t="s">
        <v>150</v>
      </c>
      <c r="E94" s="65">
        <v>5275</v>
      </c>
      <c r="F94" s="65">
        <v>566</v>
      </c>
      <c r="G94" s="65">
        <v>88</v>
      </c>
      <c r="H94" s="66">
        <v>0.17708273052298995</v>
      </c>
      <c r="I94" s="65">
        <v>4792</v>
      </c>
      <c r="J94" s="65">
        <v>575</v>
      </c>
      <c r="K94" s="65">
        <v>98</v>
      </c>
      <c r="L94" s="66">
        <v>0.18322730589643732</v>
      </c>
    </row>
    <row r="95" spans="1:12" ht="21" customHeight="1" x14ac:dyDescent="0.2">
      <c r="A95" s="24" t="s">
        <v>444</v>
      </c>
      <c r="B95" s="67" t="s">
        <v>197</v>
      </c>
      <c r="C95" s="67" t="s">
        <v>192</v>
      </c>
      <c r="D95" s="24" t="s">
        <v>150</v>
      </c>
      <c r="E95" s="65">
        <v>7347</v>
      </c>
      <c r="F95" s="65">
        <v>482</v>
      </c>
      <c r="G95" s="65">
        <v>108</v>
      </c>
      <c r="H95" s="66">
        <v>0.26655186369062145</v>
      </c>
      <c r="I95" s="65">
        <v>6920</v>
      </c>
      <c r="J95" s="65">
        <v>526</v>
      </c>
      <c r="K95" s="65">
        <v>121</v>
      </c>
      <c r="L95" s="66">
        <v>0.29556741032810191</v>
      </c>
    </row>
    <row r="96" spans="1:12" ht="21" customHeight="1" x14ac:dyDescent="0.2">
      <c r="A96" s="24" t="s">
        <v>444</v>
      </c>
      <c r="B96" s="67" t="s">
        <v>185</v>
      </c>
      <c r="C96" s="67" t="s">
        <v>183</v>
      </c>
      <c r="D96" s="24" t="s">
        <v>150</v>
      </c>
      <c r="E96" s="65">
        <v>7487</v>
      </c>
      <c r="F96" s="65">
        <v>548</v>
      </c>
      <c r="G96" s="65">
        <v>104</v>
      </c>
      <c r="H96" s="66">
        <v>0.20499850674670583</v>
      </c>
      <c r="I96" s="65">
        <v>7201</v>
      </c>
      <c r="J96" s="65">
        <v>556</v>
      </c>
      <c r="K96" s="65">
        <v>117</v>
      </c>
      <c r="L96" s="66">
        <v>0.20322304101617661</v>
      </c>
    </row>
    <row r="97" spans="1:12" ht="21" customHeight="1" x14ac:dyDescent="0.2">
      <c r="A97" s="24" t="s">
        <v>444</v>
      </c>
      <c r="B97" s="67" t="s">
        <v>209</v>
      </c>
      <c r="C97" s="67" t="s">
        <v>175</v>
      </c>
      <c r="D97" s="24" t="s">
        <v>150</v>
      </c>
      <c r="E97" s="65">
        <v>6187</v>
      </c>
      <c r="F97" s="65">
        <v>590</v>
      </c>
      <c r="G97" s="65">
        <v>88</v>
      </c>
      <c r="H97" s="66">
        <v>0.14304236124347555</v>
      </c>
      <c r="I97" s="65">
        <v>6039</v>
      </c>
      <c r="J97" s="65">
        <v>630</v>
      </c>
      <c r="K97" s="65">
        <v>106</v>
      </c>
      <c r="L97" s="66">
        <v>0.17620308699012699</v>
      </c>
    </row>
    <row r="98" spans="1:12" ht="21" customHeight="1" x14ac:dyDescent="0.2">
      <c r="A98" s="24" t="s">
        <v>444</v>
      </c>
      <c r="B98" s="67" t="s">
        <v>180</v>
      </c>
      <c r="C98" s="67" t="s">
        <v>175</v>
      </c>
      <c r="D98" s="24" t="s">
        <v>150</v>
      </c>
      <c r="E98" s="65">
        <v>3598</v>
      </c>
      <c r="F98" s="65">
        <v>522</v>
      </c>
      <c r="G98" s="65">
        <v>93</v>
      </c>
      <c r="H98" s="66">
        <v>0.16820430074321124</v>
      </c>
      <c r="I98" s="65">
        <v>3416</v>
      </c>
      <c r="J98" s="65">
        <v>520</v>
      </c>
      <c r="K98" s="65">
        <v>96</v>
      </c>
      <c r="L98" s="66">
        <v>0.17397068196158952</v>
      </c>
    </row>
    <row r="99" spans="1:12" ht="21" customHeight="1" x14ac:dyDescent="0.2">
      <c r="A99" s="24" t="s">
        <v>444</v>
      </c>
      <c r="B99" s="67" t="s">
        <v>198</v>
      </c>
      <c r="C99" s="67" t="s">
        <v>192</v>
      </c>
      <c r="D99" s="24" t="s">
        <v>150</v>
      </c>
      <c r="E99" s="65">
        <v>15942</v>
      </c>
      <c r="F99" s="65">
        <v>574</v>
      </c>
      <c r="G99" s="65">
        <v>131</v>
      </c>
      <c r="H99" s="66">
        <v>0.22411325820567543</v>
      </c>
      <c r="I99" s="65">
        <v>14217</v>
      </c>
      <c r="J99" s="65">
        <v>680</v>
      </c>
      <c r="K99" s="65">
        <v>159</v>
      </c>
      <c r="L99" s="66">
        <v>0.24835269695699716</v>
      </c>
    </row>
    <row r="100" spans="1:12" ht="21" customHeight="1" x14ac:dyDescent="0.2">
      <c r="A100" s="24" t="s">
        <v>444</v>
      </c>
      <c r="B100" s="67" t="s">
        <v>212</v>
      </c>
      <c r="C100" s="67" t="s">
        <v>175</v>
      </c>
      <c r="D100" s="24" t="s">
        <v>150</v>
      </c>
      <c r="E100" s="65">
        <v>7981</v>
      </c>
      <c r="F100" s="65">
        <v>601</v>
      </c>
      <c r="G100" s="65">
        <v>114</v>
      </c>
      <c r="H100" s="66">
        <v>0.18883539861452192</v>
      </c>
      <c r="I100" s="65">
        <v>7892</v>
      </c>
      <c r="J100" s="65">
        <v>647</v>
      </c>
      <c r="K100" s="65">
        <v>134</v>
      </c>
      <c r="L100" s="66">
        <v>0.19913649886008136</v>
      </c>
    </row>
    <row r="101" spans="1:12" ht="21" customHeight="1" x14ac:dyDescent="0.2">
      <c r="A101" s="24" t="s">
        <v>444</v>
      </c>
      <c r="B101" s="67" t="s">
        <v>199</v>
      </c>
      <c r="C101" s="67" t="s">
        <v>190</v>
      </c>
      <c r="D101" s="24" t="s">
        <v>150</v>
      </c>
      <c r="E101" s="65">
        <v>4889</v>
      </c>
      <c r="F101" s="65">
        <v>542</v>
      </c>
      <c r="G101" s="65">
        <v>91</v>
      </c>
      <c r="H101" s="66">
        <v>0.1781099610584975</v>
      </c>
      <c r="I101" s="65">
        <v>5838</v>
      </c>
      <c r="J101" s="65">
        <v>593</v>
      </c>
      <c r="K101" s="65">
        <v>128</v>
      </c>
      <c r="L101" s="66">
        <v>0.2149446338926651</v>
      </c>
    </row>
    <row r="102" spans="1:12" ht="21" customHeight="1" x14ac:dyDescent="0.2">
      <c r="A102" s="24" t="s">
        <v>444</v>
      </c>
      <c r="B102" s="67" t="s">
        <v>163</v>
      </c>
      <c r="C102" s="67" t="s">
        <v>162</v>
      </c>
      <c r="D102" s="24" t="s">
        <v>20</v>
      </c>
      <c r="E102" s="65">
        <v>2847</v>
      </c>
      <c r="F102" s="65">
        <v>440</v>
      </c>
      <c r="G102" s="65">
        <v>103</v>
      </c>
      <c r="H102" s="66">
        <v>0.26607112117762621</v>
      </c>
      <c r="I102" s="65">
        <v>2972</v>
      </c>
      <c r="J102" s="65">
        <v>458</v>
      </c>
      <c r="K102" s="65">
        <v>125</v>
      </c>
      <c r="L102" s="66">
        <v>0.32636894713312242</v>
      </c>
    </row>
    <row r="103" spans="1:12" ht="21" customHeight="1" x14ac:dyDescent="0.2">
      <c r="A103" s="24" t="s">
        <v>444</v>
      </c>
      <c r="B103" s="67" t="s">
        <v>153</v>
      </c>
      <c r="C103" s="67" t="s">
        <v>152</v>
      </c>
      <c r="D103" s="24" t="s">
        <v>20</v>
      </c>
      <c r="E103" s="65">
        <v>8281</v>
      </c>
      <c r="F103" s="65">
        <v>445</v>
      </c>
      <c r="G103" s="65">
        <v>68</v>
      </c>
      <c r="H103" s="66">
        <v>0.17327079709430188</v>
      </c>
      <c r="I103" s="65">
        <v>8570</v>
      </c>
      <c r="J103" s="65">
        <v>632</v>
      </c>
      <c r="K103" s="65">
        <v>141</v>
      </c>
      <c r="L103" s="66">
        <v>0.19307828091840309</v>
      </c>
    </row>
    <row r="104" spans="1:12" ht="21" customHeight="1" x14ac:dyDescent="0.2">
      <c r="A104" s="24" t="s">
        <v>444</v>
      </c>
      <c r="B104" s="67" t="s">
        <v>450</v>
      </c>
      <c r="C104" s="67" t="s">
        <v>183</v>
      </c>
      <c r="D104" s="24" t="s">
        <v>20</v>
      </c>
      <c r="E104" s="65">
        <v>6773</v>
      </c>
      <c r="F104" s="65">
        <v>556</v>
      </c>
      <c r="G104" s="65">
        <v>102</v>
      </c>
      <c r="H104" s="66">
        <v>0.20979549356343502</v>
      </c>
      <c r="I104" s="65">
        <v>6072</v>
      </c>
      <c r="J104" s="65">
        <v>576</v>
      </c>
      <c r="K104" s="65">
        <v>114</v>
      </c>
      <c r="L104" s="66">
        <v>0.19731347216024056</v>
      </c>
    </row>
    <row r="105" spans="1:12" ht="21" customHeight="1" x14ac:dyDescent="0.2">
      <c r="A105" s="24" t="s">
        <v>444</v>
      </c>
      <c r="B105" s="67" t="s">
        <v>215</v>
      </c>
      <c r="C105" s="67" t="s">
        <v>190</v>
      </c>
      <c r="D105" s="24" t="s">
        <v>20</v>
      </c>
      <c r="E105" s="65">
        <v>2850</v>
      </c>
      <c r="F105" s="65">
        <v>526</v>
      </c>
      <c r="G105" s="65">
        <v>113</v>
      </c>
      <c r="H105" s="66">
        <v>0.22285321946297676</v>
      </c>
      <c r="I105" s="65">
        <v>2573</v>
      </c>
      <c r="J105" s="65">
        <v>531</v>
      </c>
      <c r="K105" s="65">
        <v>134</v>
      </c>
      <c r="L105" s="66">
        <v>0.26359183988654938</v>
      </c>
    </row>
    <row r="106" spans="1:12" ht="9.75" customHeight="1" x14ac:dyDescent="0.2">
      <c r="A106" s="132" t="s">
        <v>235</v>
      </c>
      <c r="B106" s="132" t="s">
        <v>235</v>
      </c>
      <c r="C106" s="132" t="s">
        <v>235</v>
      </c>
      <c r="D106" s="132"/>
      <c r="E106" s="132"/>
      <c r="F106" s="132"/>
      <c r="G106" s="132"/>
      <c r="H106" s="132"/>
      <c r="I106" s="132"/>
      <c r="J106" s="132"/>
      <c r="K106" s="132"/>
      <c r="L106" s="132"/>
    </row>
    <row r="107" spans="1:12" ht="15" customHeight="1" x14ac:dyDescent="0.2">
      <c r="A107" s="132" t="s">
        <v>519</v>
      </c>
      <c r="B107" s="138"/>
      <c r="C107" s="138"/>
      <c r="D107" s="138"/>
      <c r="E107" s="139"/>
      <c r="F107" s="139"/>
      <c r="G107" s="139"/>
      <c r="H107" s="139"/>
      <c r="I107" s="139"/>
      <c r="J107" s="139"/>
      <c r="K107" s="139"/>
      <c r="L107" s="139"/>
    </row>
    <row r="108" spans="1:12" ht="15" customHeight="1" x14ac:dyDescent="0.2">
      <c r="A108" s="24" t="s">
        <v>525</v>
      </c>
      <c r="B108" s="135"/>
      <c r="C108" s="135"/>
      <c r="D108" s="134"/>
      <c r="E108" s="136"/>
      <c r="F108" s="136"/>
      <c r="G108" s="136"/>
      <c r="H108" s="137"/>
      <c r="I108" s="136"/>
      <c r="J108" s="136"/>
      <c r="K108" s="136"/>
      <c r="L108" s="137"/>
    </row>
    <row r="109" spans="1:12" s="24" customFormat="1" ht="15" customHeight="1" x14ac:dyDescent="0.2">
      <c r="A109" s="132" t="s">
        <v>520</v>
      </c>
      <c r="B109" s="133"/>
      <c r="C109" s="133"/>
      <c r="D109" s="133"/>
      <c r="E109" s="133"/>
      <c r="F109" s="133"/>
      <c r="G109" s="133"/>
      <c r="H109" s="133"/>
      <c r="I109" s="133"/>
      <c r="J109" s="133"/>
      <c r="K109" s="133"/>
      <c r="L109" s="124"/>
    </row>
    <row r="112" spans="1:12" ht="21" customHeight="1" x14ac:dyDescent="0.2">
      <c r="D112" s="68"/>
    </row>
  </sheetData>
  <mergeCells count="4">
    <mergeCell ref="E1:H1"/>
    <mergeCell ref="I1:L1"/>
    <mergeCell ref="E4:H4"/>
    <mergeCell ref="I4:L4"/>
  </mergeCells>
  <conditionalFormatting sqref="J109 H109 F109 D109">
    <cfRule type="cellIs" dxfId="583" priority="1" operator="greaterThan">
      <formula>30</formula>
    </cfRule>
  </conditionalFormatting>
  <pageMargins left="0" right="0" top="0" bottom="0" header="0" footer="0"/>
  <pageSetup paperSize="8" scale="68"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K234"/>
  <sheetViews>
    <sheetView showGridLines="0" tabSelected="1" zoomScaleNormal="100" zoomScaleSheetLayoutView="100" workbookViewId="0">
      <selection activeCell="C22" sqref="C22"/>
    </sheetView>
  </sheetViews>
  <sheetFormatPr defaultColWidth="0" defaultRowHeight="15" customHeight="1" x14ac:dyDescent="0.2"/>
  <cols>
    <col min="1" max="1" width="9" style="83" customWidth="1"/>
    <col min="2" max="2" width="9" style="1" customWidth="1"/>
    <col min="3" max="3" width="36.5" style="1" customWidth="1"/>
    <col min="4" max="19" width="7.25" style="1" customWidth="1"/>
    <col min="20" max="20" width="7.875" style="1" customWidth="1"/>
    <col min="21" max="21" width="7.375" style="84" hidden="1" customWidth="1"/>
    <col min="22" max="37" width="0" style="84" hidden="1" customWidth="1"/>
    <col min="38" max="16384" width="9" style="1" hidden="1"/>
  </cols>
  <sheetData>
    <row r="1" spans="1:37" s="88" customFormat="1" ht="57" customHeight="1" x14ac:dyDescent="0.2">
      <c r="A1" s="87"/>
    </row>
    <row r="2" spans="1:37" s="90" customFormat="1" ht="71.25" customHeight="1" x14ac:dyDescent="0.2">
      <c r="A2" s="89"/>
    </row>
    <row r="3" spans="1:37" ht="8.25" customHeight="1" x14ac:dyDescent="0.2"/>
    <row r="4" spans="1:37" s="82" customFormat="1" ht="43.5" customHeight="1" x14ac:dyDescent="0.2">
      <c r="A4" s="91" t="s">
        <v>235</v>
      </c>
      <c r="B4" s="91"/>
      <c r="C4" s="92"/>
      <c r="D4" s="93"/>
      <c r="E4" s="209" t="s">
        <v>108</v>
      </c>
      <c r="F4" s="210"/>
      <c r="G4" s="210"/>
      <c r="H4" s="210"/>
      <c r="I4" s="211"/>
      <c r="J4" s="94" t="s">
        <v>451</v>
      </c>
      <c r="K4" s="209" t="s">
        <v>452</v>
      </c>
      <c r="L4" s="211"/>
      <c r="M4" s="209" t="s">
        <v>537</v>
      </c>
      <c r="N4" s="210"/>
      <c r="O4" s="211"/>
      <c r="P4" s="94" t="s">
        <v>522</v>
      </c>
      <c r="Q4" s="209" t="s">
        <v>478</v>
      </c>
      <c r="R4" s="210"/>
      <c r="S4" s="211"/>
      <c r="T4" s="94" t="s">
        <v>479</v>
      </c>
    </row>
    <row r="5" spans="1:37" s="82" customFormat="1" ht="27" customHeight="1" x14ac:dyDescent="0.2">
      <c r="A5" s="91"/>
      <c r="B5" s="91"/>
      <c r="C5" s="200" t="s">
        <v>538</v>
      </c>
      <c r="D5" s="199">
        <v>459</v>
      </c>
      <c r="E5" s="201">
        <v>3508</v>
      </c>
      <c r="F5" s="202">
        <v>2403</v>
      </c>
      <c r="G5" s="202">
        <v>3710</v>
      </c>
      <c r="H5" s="202">
        <v>3509</v>
      </c>
      <c r="I5" s="203">
        <v>2865</v>
      </c>
      <c r="J5" s="204">
        <v>8475</v>
      </c>
      <c r="K5" s="201">
        <v>2226</v>
      </c>
      <c r="L5" s="203">
        <v>3993</v>
      </c>
      <c r="M5" s="201">
        <v>9717</v>
      </c>
      <c r="N5" s="202">
        <v>4713</v>
      </c>
      <c r="O5" s="203">
        <v>1553</v>
      </c>
      <c r="P5" s="204">
        <v>1596</v>
      </c>
      <c r="Q5" s="201">
        <v>4410</v>
      </c>
      <c r="R5" s="202">
        <v>679</v>
      </c>
      <c r="S5" s="203">
        <v>9899</v>
      </c>
      <c r="T5" s="204">
        <v>5665</v>
      </c>
    </row>
    <row r="6" spans="1:37" s="22" customFormat="1" ht="94.5" customHeight="1" x14ac:dyDescent="0.2">
      <c r="A6" s="116" t="s">
        <v>236</v>
      </c>
      <c r="B6" s="116" t="s">
        <v>453</v>
      </c>
      <c r="C6" s="117" t="s">
        <v>234</v>
      </c>
      <c r="D6" s="118" t="s">
        <v>477</v>
      </c>
      <c r="E6" s="119" t="s">
        <v>109</v>
      </c>
      <c r="F6" s="120" t="s">
        <v>110</v>
      </c>
      <c r="G6" s="120" t="s">
        <v>111</v>
      </c>
      <c r="H6" s="120" t="s">
        <v>112</v>
      </c>
      <c r="I6" s="121" t="s">
        <v>113</v>
      </c>
      <c r="J6" s="122" t="s">
        <v>61</v>
      </c>
      <c r="K6" s="119" t="s">
        <v>539</v>
      </c>
      <c r="L6" s="121" t="s">
        <v>116</v>
      </c>
      <c r="M6" s="119" t="s">
        <v>114</v>
      </c>
      <c r="N6" s="120" t="s">
        <v>115</v>
      </c>
      <c r="O6" s="121" t="s">
        <v>454</v>
      </c>
      <c r="P6" s="122" t="s">
        <v>540</v>
      </c>
      <c r="Q6" s="119" t="s">
        <v>541</v>
      </c>
      <c r="R6" s="120" t="s">
        <v>87</v>
      </c>
      <c r="S6" s="121" t="s">
        <v>521</v>
      </c>
      <c r="T6" s="123" t="s">
        <v>117</v>
      </c>
      <c r="U6" s="95"/>
      <c r="V6" s="95"/>
      <c r="W6" s="95"/>
      <c r="X6" s="95"/>
      <c r="Y6" s="95"/>
      <c r="Z6" s="95"/>
      <c r="AA6" s="95"/>
      <c r="AB6" s="95"/>
      <c r="AC6" s="95"/>
      <c r="AD6" s="95"/>
      <c r="AE6" s="95"/>
      <c r="AF6" s="95"/>
      <c r="AG6" s="95"/>
      <c r="AH6" s="95"/>
      <c r="AI6" s="95"/>
      <c r="AJ6" s="95"/>
      <c r="AK6" s="95"/>
    </row>
    <row r="7" spans="1:37" s="85" customFormat="1" ht="21" customHeight="1" x14ac:dyDescent="0.2">
      <c r="A7" s="96" t="s">
        <v>233</v>
      </c>
      <c r="B7" s="96" t="s">
        <v>235</v>
      </c>
      <c r="C7" s="97" t="s">
        <v>233</v>
      </c>
      <c r="D7" s="98">
        <v>2.8696467646139419</v>
      </c>
      <c r="E7" s="98">
        <v>21.931853704282588</v>
      </c>
      <c r="F7" s="98">
        <v>15.023444826508284</v>
      </c>
      <c r="G7" s="98">
        <v>23.194748358862142</v>
      </c>
      <c r="H7" s="98">
        <v>21.938105658018131</v>
      </c>
      <c r="I7" s="98">
        <v>17.911847452328853</v>
      </c>
      <c r="J7" s="98">
        <v>52.985307908721481</v>
      </c>
      <c r="K7" s="35">
        <v>13.916849015317286</v>
      </c>
      <c r="L7" s="35">
        <v>24.964051266020633</v>
      </c>
      <c r="M7" s="98">
        <v>60.750234448265083</v>
      </c>
      <c r="N7" s="98">
        <v>29.465457955611129</v>
      </c>
      <c r="O7" s="98">
        <v>9.7092841512972807</v>
      </c>
      <c r="P7" s="98">
        <v>10</v>
      </c>
      <c r="Q7" s="98">
        <v>20.777302003048113</v>
      </c>
      <c r="R7" s="98">
        <v>3.4097023309898216</v>
      </c>
      <c r="S7" s="98">
        <v>72.479573635233052</v>
      </c>
      <c r="T7" s="98">
        <v>35.417317911847448</v>
      </c>
      <c r="U7" s="64"/>
      <c r="V7" s="64"/>
      <c r="W7" s="64"/>
      <c r="X7" s="64"/>
      <c r="Y7" s="64"/>
      <c r="Z7" s="64"/>
      <c r="AA7" s="64"/>
      <c r="AB7" s="64"/>
      <c r="AC7" s="64"/>
      <c r="AD7" s="64"/>
      <c r="AE7" s="64"/>
      <c r="AF7" s="64"/>
      <c r="AG7" s="64"/>
      <c r="AH7" s="64"/>
      <c r="AI7" s="64"/>
      <c r="AJ7" s="64"/>
      <c r="AK7" s="64"/>
    </row>
    <row r="8" spans="1:37" ht="21" customHeight="1" x14ac:dyDescent="0.2">
      <c r="A8" s="65" t="s">
        <v>219</v>
      </c>
      <c r="B8" s="67"/>
      <c r="C8" s="67" t="s">
        <v>220</v>
      </c>
      <c r="D8" s="65">
        <v>3.6423841059602649</v>
      </c>
      <c r="E8" s="65">
        <v>21.523178807947019</v>
      </c>
      <c r="F8" s="65">
        <v>12.582781456953644</v>
      </c>
      <c r="G8" s="65">
        <v>21.192052980132452</v>
      </c>
      <c r="H8" s="65">
        <v>22.350993377483444</v>
      </c>
      <c r="I8" s="65">
        <v>22.350993377483444</v>
      </c>
      <c r="J8" s="65">
        <v>55.794701986754966</v>
      </c>
      <c r="K8" s="65">
        <v>2.6490066225165565</v>
      </c>
      <c r="L8" s="65">
        <v>17.880794701986755</v>
      </c>
      <c r="M8" s="65">
        <v>98.509933774834437</v>
      </c>
      <c r="N8" s="65">
        <v>1.1589403973509933</v>
      </c>
      <c r="O8" s="65">
        <v>0.33112582781456956</v>
      </c>
      <c r="P8" s="65">
        <v>10.099337748344372</v>
      </c>
      <c r="Q8" s="65">
        <v>18.029148285507077</v>
      </c>
      <c r="R8" s="65">
        <v>3.0629495762582741</v>
      </c>
      <c r="S8" s="65">
        <v>75.301192095467613</v>
      </c>
      <c r="T8" s="65">
        <v>34.105960264900666</v>
      </c>
    </row>
    <row r="9" spans="1:37" ht="21" customHeight="1" x14ac:dyDescent="0.2">
      <c r="A9" s="65" t="s">
        <v>219</v>
      </c>
      <c r="B9" s="67"/>
      <c r="C9" s="67" t="s">
        <v>221</v>
      </c>
      <c r="D9" s="65">
        <v>2.9268292682926833</v>
      </c>
      <c r="E9" s="65">
        <v>12.682926829268293</v>
      </c>
      <c r="F9" s="65">
        <v>13.170731707317074</v>
      </c>
      <c r="G9" s="65">
        <v>22.439024390243905</v>
      </c>
      <c r="H9" s="65">
        <v>34.146341463414636</v>
      </c>
      <c r="I9" s="65">
        <v>17.560975609756095</v>
      </c>
      <c r="J9" s="65">
        <v>46.829268292682933</v>
      </c>
      <c r="K9" s="65">
        <v>1.4634146341463417</v>
      </c>
      <c r="L9" s="65">
        <v>5.8536585365853666</v>
      </c>
      <c r="M9" s="65">
        <v>9.7560975609756095</v>
      </c>
      <c r="N9" s="65">
        <v>2.9268292682926833</v>
      </c>
      <c r="O9" s="65">
        <v>87.317073170731703</v>
      </c>
      <c r="P9" s="65">
        <v>12.682926829268293</v>
      </c>
      <c r="Q9" s="65">
        <v>9.7260736045586693</v>
      </c>
      <c r="R9" s="65">
        <v>3.2662642540963529</v>
      </c>
      <c r="S9" s="65">
        <v>81.933703843885553</v>
      </c>
      <c r="T9" s="65">
        <v>24.390243902439025</v>
      </c>
    </row>
    <row r="10" spans="1:37" ht="21" customHeight="1" x14ac:dyDescent="0.2">
      <c r="A10" s="65" t="s">
        <v>219</v>
      </c>
      <c r="B10" s="67"/>
      <c r="C10" s="67" t="s">
        <v>222</v>
      </c>
      <c r="D10" s="65">
        <v>5.125</v>
      </c>
      <c r="E10" s="65">
        <v>17.666666666666668</v>
      </c>
      <c r="F10" s="65">
        <v>12.458333333333334</v>
      </c>
      <c r="G10" s="65">
        <v>23.333333333333332</v>
      </c>
      <c r="H10" s="65">
        <v>25.374999999999996</v>
      </c>
      <c r="I10" s="65">
        <v>21.166666666666668</v>
      </c>
      <c r="J10" s="65">
        <v>52.083333333333336</v>
      </c>
      <c r="K10" s="65">
        <v>3.3333333333333335</v>
      </c>
      <c r="L10" s="65">
        <v>11.333333333333332</v>
      </c>
      <c r="M10" s="65">
        <v>42.833333333333336</v>
      </c>
      <c r="N10" s="65">
        <v>39.75</v>
      </c>
      <c r="O10" s="65">
        <v>17.416666666666668</v>
      </c>
      <c r="P10" s="65">
        <v>11.583333333333332</v>
      </c>
      <c r="Q10" s="65">
        <v>17.97140767526103</v>
      </c>
      <c r="R10" s="65">
        <v>2.9083306143480083</v>
      </c>
      <c r="S10" s="65">
        <v>75.833605179889929</v>
      </c>
      <c r="T10" s="65">
        <v>28.708333333333336</v>
      </c>
    </row>
    <row r="11" spans="1:37" ht="21" customHeight="1" x14ac:dyDescent="0.2">
      <c r="A11" s="65" t="s">
        <v>219</v>
      </c>
      <c r="B11" s="67"/>
      <c r="C11" s="67" t="s">
        <v>223</v>
      </c>
      <c r="D11" s="65">
        <v>3.6540803897685747</v>
      </c>
      <c r="E11" s="65">
        <v>18.026796589524967</v>
      </c>
      <c r="F11" s="65">
        <v>13.520097442143728</v>
      </c>
      <c r="G11" s="65">
        <v>20.828258221680876</v>
      </c>
      <c r="H11" s="65">
        <v>25.213154689403165</v>
      </c>
      <c r="I11" s="65">
        <v>22.411693057247259</v>
      </c>
      <c r="J11" s="65">
        <v>54.323995127892807</v>
      </c>
      <c r="K11" s="65">
        <v>7.3081607795371495</v>
      </c>
      <c r="L11" s="65">
        <v>18.757612667478686</v>
      </c>
      <c r="M11" s="65">
        <v>52.375152253349576</v>
      </c>
      <c r="N11" s="65">
        <v>47.137637028014616</v>
      </c>
      <c r="O11" s="65">
        <v>0.24360535931790497</v>
      </c>
      <c r="P11" s="65">
        <v>11.693057247259439</v>
      </c>
      <c r="Q11" s="65">
        <v>17.73696368884999</v>
      </c>
      <c r="R11" s="65">
        <v>4.2359459963107051</v>
      </c>
      <c r="S11" s="65">
        <v>74.771036944844354</v>
      </c>
      <c r="T11" s="65">
        <v>32.399512789281367</v>
      </c>
    </row>
    <row r="12" spans="1:37" ht="21" customHeight="1" x14ac:dyDescent="0.2">
      <c r="A12" s="65" t="s">
        <v>219</v>
      </c>
      <c r="B12" s="67"/>
      <c r="C12" s="67" t="s">
        <v>225</v>
      </c>
      <c r="D12" s="65">
        <v>4.1484716157205241</v>
      </c>
      <c r="E12" s="65">
        <v>18.449781659388648</v>
      </c>
      <c r="F12" s="65">
        <v>11.244541484716157</v>
      </c>
      <c r="G12" s="65">
        <v>18.5589519650655</v>
      </c>
      <c r="H12" s="65">
        <v>27.074235807860266</v>
      </c>
      <c r="I12" s="65">
        <v>24.672489082969431</v>
      </c>
      <c r="J12" s="65">
        <v>51.855895196506552</v>
      </c>
      <c r="K12" s="65">
        <v>2.8384279475982535</v>
      </c>
      <c r="L12" s="65">
        <v>13.646288209606988</v>
      </c>
      <c r="M12" s="65">
        <v>6.4410480349344974</v>
      </c>
      <c r="N12" s="65">
        <v>66.703056768558952</v>
      </c>
      <c r="O12" s="65">
        <v>26.855895196506552</v>
      </c>
      <c r="P12" s="65">
        <v>11.572052401746726</v>
      </c>
      <c r="Q12" s="65">
        <v>17.789546432342508</v>
      </c>
      <c r="R12" s="65">
        <v>2.2178461410516421</v>
      </c>
      <c r="S12" s="65">
        <v>77.370714982634752</v>
      </c>
      <c r="T12" s="65">
        <v>30.021834061135372</v>
      </c>
    </row>
    <row r="13" spans="1:37" ht="21" customHeight="1" x14ac:dyDescent="0.2">
      <c r="A13" s="65" t="s">
        <v>219</v>
      </c>
      <c r="B13" s="67"/>
      <c r="C13" s="67" t="s">
        <v>224</v>
      </c>
      <c r="D13" s="65">
        <v>4.4817927170868348</v>
      </c>
      <c r="E13" s="65">
        <v>21.568627450980394</v>
      </c>
      <c r="F13" s="65">
        <v>12.745098039215685</v>
      </c>
      <c r="G13" s="65">
        <v>21.568627450980394</v>
      </c>
      <c r="H13" s="65">
        <v>25.210084033613445</v>
      </c>
      <c r="I13" s="65">
        <v>18.907563025210084</v>
      </c>
      <c r="J13" s="65">
        <v>51.820728291316534</v>
      </c>
      <c r="K13" s="65">
        <v>7.2829131652661072</v>
      </c>
      <c r="L13" s="65">
        <v>11.904761904761903</v>
      </c>
      <c r="M13" s="65">
        <v>4.6218487394957988</v>
      </c>
      <c r="N13" s="65">
        <v>72.689075630252091</v>
      </c>
      <c r="O13" s="65">
        <v>22.549019607843139</v>
      </c>
      <c r="P13" s="65">
        <v>11.904761904761903</v>
      </c>
      <c r="Q13" s="65">
        <v>21.865083325948554</v>
      </c>
      <c r="R13" s="65">
        <v>4.0539440528441997</v>
      </c>
      <c r="S13" s="65">
        <v>71.078645746433764</v>
      </c>
      <c r="T13" s="65">
        <v>28.011204481792717</v>
      </c>
    </row>
    <row r="14" spans="1:37" ht="21" customHeight="1" x14ac:dyDescent="0.2">
      <c r="A14" s="65" t="s">
        <v>219</v>
      </c>
      <c r="B14" s="67"/>
      <c r="C14" s="67" t="s">
        <v>226</v>
      </c>
      <c r="D14" s="65">
        <v>2.6132404181184667</v>
      </c>
      <c r="E14" s="65">
        <v>17.770034843205575</v>
      </c>
      <c r="F14" s="65">
        <v>15.853658536585366</v>
      </c>
      <c r="G14" s="65">
        <v>21.254355400696863</v>
      </c>
      <c r="H14" s="65">
        <v>26.480836236933797</v>
      </c>
      <c r="I14" s="65">
        <v>18.641114982578397</v>
      </c>
      <c r="J14" s="65">
        <v>57.142857142857139</v>
      </c>
      <c r="K14" s="65">
        <v>5.9233449477351918</v>
      </c>
      <c r="L14" s="65">
        <v>19.686411149825783</v>
      </c>
      <c r="M14" s="65">
        <v>74.21602787456446</v>
      </c>
      <c r="N14" s="65">
        <v>25.78397212543554</v>
      </c>
      <c r="O14" s="65">
        <v>0</v>
      </c>
      <c r="P14" s="65">
        <v>12.543554006968641</v>
      </c>
      <c r="Q14" s="65">
        <v>21.460885169003223</v>
      </c>
      <c r="R14" s="65">
        <v>2.6785714407317931</v>
      </c>
      <c r="S14" s="65">
        <v>72.700368481757337</v>
      </c>
      <c r="T14" s="65">
        <v>34.843205574912893</v>
      </c>
    </row>
    <row r="15" spans="1:37" ht="21" customHeight="1" x14ac:dyDescent="0.2">
      <c r="A15" s="65" t="s">
        <v>219</v>
      </c>
      <c r="B15" s="67"/>
      <c r="C15" s="67" t="s">
        <v>227</v>
      </c>
      <c r="D15" s="65">
        <v>3.1301482701812189</v>
      </c>
      <c r="E15" s="65">
        <v>16.721581548599669</v>
      </c>
      <c r="F15" s="65">
        <v>11.779242174629324</v>
      </c>
      <c r="G15" s="65">
        <v>20.181219110378912</v>
      </c>
      <c r="H15" s="65">
        <v>30.148270181219111</v>
      </c>
      <c r="I15" s="65">
        <v>21.16968698517298</v>
      </c>
      <c r="J15" s="65">
        <v>55.189456342668862</v>
      </c>
      <c r="K15" s="65">
        <v>2.3887973640856672</v>
      </c>
      <c r="L15" s="65">
        <v>14.662273476112025</v>
      </c>
      <c r="M15" s="65">
        <v>28.747940691927514</v>
      </c>
      <c r="N15" s="65">
        <v>68.616144975288307</v>
      </c>
      <c r="O15" s="65">
        <v>2.6359143327841847</v>
      </c>
      <c r="P15" s="65">
        <v>10.626029654036245</v>
      </c>
      <c r="Q15" s="65">
        <v>15.218542661951728</v>
      </c>
      <c r="R15" s="65">
        <v>3.7690579154844195</v>
      </c>
      <c r="S15" s="65">
        <v>77.859566025682511</v>
      </c>
      <c r="T15" s="65">
        <v>27.512355848434929</v>
      </c>
    </row>
    <row r="16" spans="1:37" ht="21" customHeight="1" x14ac:dyDescent="0.2">
      <c r="A16" s="65" t="s">
        <v>219</v>
      </c>
      <c r="B16" s="67"/>
      <c r="C16" s="67" t="s">
        <v>228</v>
      </c>
      <c r="D16" s="65">
        <v>0.65746219592373445</v>
      </c>
      <c r="E16" s="65">
        <v>27.876397107166341</v>
      </c>
      <c r="F16" s="65">
        <v>16.370808678500985</v>
      </c>
      <c r="G16" s="65">
        <v>24.720578566732414</v>
      </c>
      <c r="H16" s="65">
        <v>15.647600262984879</v>
      </c>
      <c r="I16" s="65">
        <v>15.384615384615385</v>
      </c>
      <c r="J16" s="65">
        <v>53.057199211045372</v>
      </c>
      <c r="K16" s="65">
        <v>16.633793556870479</v>
      </c>
      <c r="L16" s="65">
        <v>32.741617357001971</v>
      </c>
      <c r="M16" s="65">
        <v>98.7508218277449</v>
      </c>
      <c r="N16" s="65">
        <v>1.1834319526627219</v>
      </c>
      <c r="O16" s="65">
        <v>6.5746219592373437E-2</v>
      </c>
      <c r="P16" s="65">
        <v>8.6785009861932938</v>
      </c>
      <c r="Q16" s="65">
        <v>22.940127014358662</v>
      </c>
      <c r="R16" s="65">
        <v>2.7816448740534421</v>
      </c>
      <c r="S16" s="65">
        <v>70.509684606111136</v>
      </c>
      <c r="T16" s="65">
        <v>43.326758711374097</v>
      </c>
    </row>
    <row r="17" spans="1:20" ht="21" customHeight="1" x14ac:dyDescent="0.2">
      <c r="A17" s="65" t="s">
        <v>219</v>
      </c>
      <c r="B17" s="67"/>
      <c r="C17" s="67" t="s">
        <v>441</v>
      </c>
      <c r="D17" s="65">
        <v>0.81103000811030002</v>
      </c>
      <c r="E17" s="65">
        <v>15.652879156528792</v>
      </c>
      <c r="F17" s="65">
        <v>21.411192214111921</v>
      </c>
      <c r="G17" s="65">
        <v>27.493917274939172</v>
      </c>
      <c r="H17" s="65">
        <v>19.059205190592053</v>
      </c>
      <c r="I17" s="65">
        <v>16.382806163828061</v>
      </c>
      <c r="J17" s="65">
        <v>54.014598540145982</v>
      </c>
      <c r="K17" s="65">
        <v>18.978102189781019</v>
      </c>
      <c r="L17" s="65">
        <v>38.605028386050286</v>
      </c>
      <c r="M17" s="65">
        <v>97.161394971613944</v>
      </c>
      <c r="N17" s="65">
        <v>1.8653690186536902</v>
      </c>
      <c r="O17" s="65">
        <v>0.48661800486618007</v>
      </c>
      <c r="P17" s="65">
        <v>8.0291970802919703</v>
      </c>
      <c r="Q17" s="65">
        <v>23.216673291540886</v>
      </c>
      <c r="R17" s="65">
        <v>2.2226683870189263</v>
      </c>
      <c r="S17" s="65">
        <v>70.679052801594295</v>
      </c>
      <c r="T17" s="65">
        <v>42.173560421735608</v>
      </c>
    </row>
    <row r="18" spans="1:20" s="84" customFormat="1" ht="21" customHeight="1" x14ac:dyDescent="0.2">
      <c r="A18" s="65" t="s">
        <v>219</v>
      </c>
      <c r="B18" s="67"/>
      <c r="C18" s="67" t="s">
        <v>443</v>
      </c>
      <c r="D18" s="65">
        <v>1.7377567140600316</v>
      </c>
      <c r="E18" s="65">
        <v>21.800947867298579</v>
      </c>
      <c r="F18" s="65">
        <v>18.404423380726698</v>
      </c>
      <c r="G18" s="65">
        <v>27.014218009478675</v>
      </c>
      <c r="H18" s="65">
        <v>18.957345971563981</v>
      </c>
      <c r="I18" s="65">
        <v>13.823064770932071</v>
      </c>
      <c r="J18" s="65">
        <v>53.633491311216432</v>
      </c>
      <c r="K18" s="65">
        <v>35.624012638230646</v>
      </c>
      <c r="L18" s="65">
        <v>46.682464454976305</v>
      </c>
      <c r="M18" s="65">
        <v>87.519747235387044</v>
      </c>
      <c r="N18" s="65">
        <v>12.243285939968404</v>
      </c>
      <c r="O18" s="65">
        <v>0.23696682464454977</v>
      </c>
      <c r="P18" s="65">
        <v>9.9526066350710902</v>
      </c>
      <c r="Q18" s="65">
        <v>27.378064766275774</v>
      </c>
      <c r="R18" s="65">
        <v>4.2998492587507364</v>
      </c>
      <c r="S18" s="65">
        <v>63.793108173772751</v>
      </c>
      <c r="T18" s="65">
        <v>37.04581358609795</v>
      </c>
    </row>
    <row r="19" spans="1:20" s="84" customFormat="1" ht="21" customHeight="1" x14ac:dyDescent="0.2">
      <c r="A19" s="65" t="s">
        <v>219</v>
      </c>
      <c r="B19" s="67"/>
      <c r="C19" s="67" t="s">
        <v>229</v>
      </c>
      <c r="D19" s="65">
        <v>2.6647966339410938</v>
      </c>
      <c r="E19" s="65">
        <v>15.427769985974754</v>
      </c>
      <c r="F19" s="65">
        <v>11.220196353436185</v>
      </c>
      <c r="G19" s="65">
        <v>21.037868162692845</v>
      </c>
      <c r="H19" s="65">
        <v>27.349228611500703</v>
      </c>
      <c r="I19" s="65">
        <v>24.96493688639551</v>
      </c>
      <c r="J19" s="65">
        <v>52.594670406732114</v>
      </c>
      <c r="K19" s="65">
        <v>3.6465638148667603</v>
      </c>
      <c r="L19" s="65">
        <v>16.970546984572231</v>
      </c>
      <c r="M19" s="65">
        <v>26.788218793828893</v>
      </c>
      <c r="N19" s="65">
        <v>46.984572230014024</v>
      </c>
      <c r="O19" s="65">
        <v>26.086956521739129</v>
      </c>
      <c r="P19" s="65">
        <v>10.238429172510518</v>
      </c>
      <c r="Q19" s="65">
        <v>11.96220076980773</v>
      </c>
      <c r="R19" s="65">
        <v>4.7737701112643895</v>
      </c>
      <c r="S19" s="65">
        <v>79.619319973710262</v>
      </c>
      <c r="T19" s="65">
        <v>27.208976157082748</v>
      </c>
    </row>
    <row r="20" spans="1:20" s="84" customFormat="1" ht="21" customHeight="1" x14ac:dyDescent="0.2">
      <c r="A20" s="65" t="s">
        <v>219</v>
      </c>
      <c r="B20" s="67"/>
      <c r="C20" s="67" t="s">
        <v>442</v>
      </c>
      <c r="D20" s="65">
        <v>1.7667844522968199</v>
      </c>
      <c r="E20" s="65">
        <v>4.946996466431095</v>
      </c>
      <c r="F20" s="65">
        <v>27.915194346289752</v>
      </c>
      <c r="G20" s="65">
        <v>31.448763250883395</v>
      </c>
      <c r="H20" s="65">
        <v>19.081272084805654</v>
      </c>
      <c r="I20" s="65">
        <v>16.607773851590103</v>
      </c>
      <c r="J20" s="65">
        <v>47.349823321554766</v>
      </c>
      <c r="K20" s="65">
        <v>14.840989399293287</v>
      </c>
      <c r="L20" s="65">
        <v>46.64310954063604</v>
      </c>
      <c r="M20" s="65">
        <v>96.113074204946997</v>
      </c>
      <c r="N20" s="65">
        <v>2.4734982332155475</v>
      </c>
      <c r="O20" s="65">
        <v>1.4134275618374559</v>
      </c>
      <c r="P20" s="65">
        <v>13.780918727915195</v>
      </c>
      <c r="Q20" s="65">
        <v>24.195864906504386</v>
      </c>
      <c r="R20" s="65">
        <v>1.888225269411048</v>
      </c>
      <c r="S20" s="65">
        <v>69.945062556137032</v>
      </c>
      <c r="T20" s="65">
        <v>48.056537102473499</v>
      </c>
    </row>
    <row r="21" spans="1:20" s="84" customFormat="1" ht="21" customHeight="1" x14ac:dyDescent="0.2">
      <c r="A21" s="65" t="s">
        <v>219</v>
      </c>
      <c r="B21" s="67"/>
      <c r="C21" s="67" t="s">
        <v>230</v>
      </c>
      <c r="D21" s="65">
        <v>0.73221757322175729</v>
      </c>
      <c r="E21" s="65">
        <v>19.665271966527197</v>
      </c>
      <c r="F21" s="65">
        <v>20.81589958158996</v>
      </c>
      <c r="G21" s="65">
        <v>31.903765690376567</v>
      </c>
      <c r="H21" s="65">
        <v>14.12133891213389</v>
      </c>
      <c r="I21" s="65">
        <v>13.493723849372385</v>
      </c>
      <c r="J21" s="65">
        <v>50</v>
      </c>
      <c r="K21" s="65">
        <v>31.171548117154813</v>
      </c>
      <c r="L21" s="65">
        <v>46.338912133891213</v>
      </c>
      <c r="M21" s="65">
        <v>98.84937238493724</v>
      </c>
      <c r="N21" s="65">
        <v>0.62761506276150625</v>
      </c>
      <c r="O21" s="65">
        <v>0.52301255230125521</v>
      </c>
      <c r="P21" s="65">
        <v>6.7991631799163175</v>
      </c>
      <c r="Q21" s="65">
        <v>26.138154703382948</v>
      </c>
      <c r="R21" s="65">
        <v>3.3723762470167395</v>
      </c>
      <c r="S21" s="65">
        <v>67.022203762349392</v>
      </c>
      <c r="T21" s="65">
        <v>45.60669456066946</v>
      </c>
    </row>
    <row r="22" spans="1:20" s="84" customFormat="1" ht="21" customHeight="1" x14ac:dyDescent="0.2">
      <c r="A22" s="65" t="s">
        <v>219</v>
      </c>
      <c r="B22" s="67"/>
      <c r="C22" s="67" t="s">
        <v>455</v>
      </c>
      <c r="D22" s="65">
        <v>0.98684210526315785</v>
      </c>
      <c r="E22" s="65">
        <v>97.532894736842096</v>
      </c>
      <c r="F22" s="65">
        <v>0.49342105263157893</v>
      </c>
      <c r="G22" s="65">
        <v>1.8092105263157896</v>
      </c>
      <c r="H22" s="65">
        <v>0</v>
      </c>
      <c r="I22" s="65">
        <v>0.1644736842105263</v>
      </c>
      <c r="J22" s="65">
        <v>46.546052631578952</v>
      </c>
      <c r="K22" s="65">
        <v>26.151315789473685</v>
      </c>
      <c r="L22" s="65">
        <v>10.690789473684211</v>
      </c>
      <c r="M22" s="65">
        <v>98.35526315789474</v>
      </c>
      <c r="N22" s="65">
        <v>1.3157894736842104</v>
      </c>
      <c r="O22" s="65">
        <v>0</v>
      </c>
      <c r="P22" s="65">
        <v>1.8092105263157896</v>
      </c>
      <c r="Q22" s="65">
        <v>15.91352095935552</v>
      </c>
      <c r="R22" s="65">
        <v>2.1564712656843699</v>
      </c>
      <c r="S22" s="65">
        <v>80.403384059128896</v>
      </c>
      <c r="T22" s="65">
        <v>53.94736842105263</v>
      </c>
    </row>
    <row r="23" spans="1:20" s="84" customFormat="1" ht="21" customHeight="1" x14ac:dyDescent="0.2">
      <c r="A23" s="65" t="s">
        <v>219</v>
      </c>
      <c r="B23" s="67"/>
      <c r="C23" s="67" t="s">
        <v>231</v>
      </c>
      <c r="D23" s="65">
        <v>5.7636887608069163</v>
      </c>
      <c r="E23" s="65">
        <v>20.172910662824208</v>
      </c>
      <c r="F23" s="65">
        <v>13.160422670509126</v>
      </c>
      <c r="G23" s="65">
        <v>20.461095100864554</v>
      </c>
      <c r="H23" s="65">
        <v>27.377521613832851</v>
      </c>
      <c r="I23" s="65">
        <v>18.828049951969263</v>
      </c>
      <c r="J23" s="65">
        <v>54.082612872238236</v>
      </c>
      <c r="K23" s="65">
        <v>3.5542747358309321</v>
      </c>
      <c r="L23" s="65">
        <v>8.165225744476464</v>
      </c>
      <c r="M23" s="65">
        <v>4.3227665706051877</v>
      </c>
      <c r="N23" s="65">
        <v>66.378482228626325</v>
      </c>
      <c r="O23" s="65">
        <v>29.298751200768493</v>
      </c>
      <c r="P23" s="65">
        <v>11.239193083573488</v>
      </c>
      <c r="Q23" s="65">
        <v>15.983840798998767</v>
      </c>
      <c r="R23" s="65">
        <v>2.8096523883619362</v>
      </c>
      <c r="S23" s="65">
        <v>79.755956573359043</v>
      </c>
      <c r="T23" s="65">
        <v>29.971181556195965</v>
      </c>
    </row>
    <row r="24" spans="1:20" s="84" customFormat="1" ht="21" customHeight="1" x14ac:dyDescent="0.2">
      <c r="A24" s="65" t="s">
        <v>219</v>
      </c>
      <c r="B24" s="67"/>
      <c r="C24" s="67" t="s">
        <v>232</v>
      </c>
      <c r="D24" s="65">
        <v>1.7278617710583155</v>
      </c>
      <c r="E24" s="65">
        <v>15.550755939524837</v>
      </c>
      <c r="F24" s="65">
        <v>23.542116630669547</v>
      </c>
      <c r="G24" s="65">
        <v>31.209503239740823</v>
      </c>
      <c r="H24" s="65">
        <v>17.278617710583152</v>
      </c>
      <c r="I24" s="65">
        <v>12.419006479481641</v>
      </c>
      <c r="J24" s="65">
        <v>55.939524838012957</v>
      </c>
      <c r="K24" s="65">
        <v>46.004319654427647</v>
      </c>
      <c r="L24" s="65">
        <v>57.775377969762417</v>
      </c>
      <c r="M24" s="65">
        <v>99.136069114470843</v>
      </c>
      <c r="N24" s="65">
        <v>0.5399568034557235</v>
      </c>
      <c r="O24" s="65">
        <v>0.32397408207343414</v>
      </c>
      <c r="P24" s="65">
        <v>8.7473002159827207</v>
      </c>
      <c r="Q24" s="65">
        <v>26.150330934587728</v>
      </c>
      <c r="R24" s="65">
        <v>6.0840181496127119</v>
      </c>
      <c r="S24" s="65">
        <v>65.190671557377428</v>
      </c>
      <c r="T24" s="65">
        <v>42.224622030237583</v>
      </c>
    </row>
    <row r="25" spans="1:20" s="84" customFormat="1" ht="21" customHeight="1" x14ac:dyDescent="0.2">
      <c r="A25" s="65" t="s">
        <v>476</v>
      </c>
      <c r="B25" s="67" t="s">
        <v>126</v>
      </c>
      <c r="C25" s="67" t="s">
        <v>445</v>
      </c>
      <c r="D25" s="65">
        <v>0.80645161290322576</v>
      </c>
      <c r="E25" s="65">
        <v>22.58064516129032</v>
      </c>
      <c r="F25" s="65">
        <v>16.129032258064516</v>
      </c>
      <c r="G25" s="65">
        <v>29.838709677419356</v>
      </c>
      <c r="H25" s="65">
        <v>18.14516129032258</v>
      </c>
      <c r="I25" s="65">
        <v>13.306451612903224</v>
      </c>
      <c r="J25" s="65">
        <v>52.822580645161288</v>
      </c>
      <c r="K25" s="65">
        <v>42.338709677419359</v>
      </c>
      <c r="L25" s="65">
        <v>47.983870967741936</v>
      </c>
      <c r="M25" s="65">
        <v>100</v>
      </c>
      <c r="N25" s="65">
        <v>0</v>
      </c>
      <c r="O25" s="65">
        <v>0</v>
      </c>
      <c r="P25" s="65">
        <v>10.887096774193548</v>
      </c>
      <c r="Q25" s="65">
        <v>28.126687685879919</v>
      </c>
      <c r="R25" s="65">
        <v>2.3338238323871758</v>
      </c>
      <c r="S25" s="65">
        <v>65.859594844574218</v>
      </c>
      <c r="T25" s="65">
        <v>37.5</v>
      </c>
    </row>
    <row r="26" spans="1:20" s="84" customFormat="1" ht="21" customHeight="1" x14ac:dyDescent="0.2">
      <c r="A26" s="65" t="s">
        <v>476</v>
      </c>
      <c r="B26" s="67" t="s">
        <v>126</v>
      </c>
      <c r="C26" s="67" t="s">
        <v>132</v>
      </c>
      <c r="D26" s="65">
        <v>0.32467532467532467</v>
      </c>
      <c r="E26" s="65">
        <v>12.662337662337661</v>
      </c>
      <c r="F26" s="65">
        <v>20.779220779220779</v>
      </c>
      <c r="G26" s="65">
        <v>29.545454545454547</v>
      </c>
      <c r="H26" s="65">
        <v>15.909090909090908</v>
      </c>
      <c r="I26" s="65">
        <v>21.103896103896101</v>
      </c>
      <c r="J26" s="65">
        <v>50.324675324675326</v>
      </c>
      <c r="K26" s="65">
        <v>34.415584415584419</v>
      </c>
      <c r="L26" s="65">
        <v>53.246753246753244</v>
      </c>
      <c r="M26" s="65">
        <v>98.701298701298697</v>
      </c>
      <c r="N26" s="65">
        <v>0.97402597402597402</v>
      </c>
      <c r="O26" s="65">
        <v>0.32467532467532467</v>
      </c>
      <c r="P26" s="65">
        <v>4.8701298701298708</v>
      </c>
      <c r="Q26" s="65">
        <v>29.136842691283576</v>
      </c>
      <c r="R26" s="65">
        <v>4.0203897895850051</v>
      </c>
      <c r="S26" s="65">
        <v>63.145496488739951</v>
      </c>
      <c r="T26" s="65">
        <v>41.558441558441558</v>
      </c>
    </row>
    <row r="27" spans="1:20" s="84" customFormat="1" ht="21" customHeight="1" x14ac:dyDescent="0.2">
      <c r="A27" s="65" t="s">
        <v>476</v>
      </c>
      <c r="B27" s="67" t="s">
        <v>126</v>
      </c>
      <c r="C27" s="67" t="s">
        <v>134</v>
      </c>
      <c r="D27" s="65">
        <v>2.9498525073746311</v>
      </c>
      <c r="E27" s="65">
        <v>24.188790560471976</v>
      </c>
      <c r="F27" s="65">
        <v>12.389380530973451</v>
      </c>
      <c r="G27" s="65">
        <v>23.008849557522122</v>
      </c>
      <c r="H27" s="65">
        <v>19.764011799410032</v>
      </c>
      <c r="I27" s="65">
        <v>20.64896755162242</v>
      </c>
      <c r="J27" s="65">
        <v>56.047197640117993</v>
      </c>
      <c r="K27" s="65">
        <v>1.4749262536873156</v>
      </c>
      <c r="L27" s="65">
        <v>17.699115044247787</v>
      </c>
      <c r="M27" s="65">
        <v>97.935103244837762</v>
      </c>
      <c r="N27" s="65">
        <v>1.7699115044247788</v>
      </c>
      <c r="O27" s="65">
        <v>0.29498525073746312</v>
      </c>
      <c r="P27" s="65">
        <v>10.029498525073747</v>
      </c>
      <c r="Q27" s="65">
        <v>21.428161569758355</v>
      </c>
      <c r="R27" s="65">
        <v>1.8951659209726905</v>
      </c>
      <c r="S27" s="65">
        <v>73.70651533462771</v>
      </c>
      <c r="T27" s="65">
        <v>37.463126843657818</v>
      </c>
    </row>
    <row r="28" spans="1:20" s="84" customFormat="1" ht="21" customHeight="1" x14ac:dyDescent="0.2">
      <c r="A28" s="65" t="s">
        <v>476</v>
      </c>
      <c r="B28" s="67" t="s">
        <v>126</v>
      </c>
      <c r="C28" s="67" t="s">
        <v>213</v>
      </c>
      <c r="D28" s="65">
        <v>4.5138888888888884</v>
      </c>
      <c r="E28" s="65">
        <v>24.652777777777779</v>
      </c>
      <c r="F28" s="65">
        <v>15.972222222222221</v>
      </c>
      <c r="G28" s="65">
        <v>23.263888888888889</v>
      </c>
      <c r="H28" s="65">
        <v>20.486111111111111</v>
      </c>
      <c r="I28" s="65">
        <v>15.625</v>
      </c>
      <c r="J28" s="65">
        <v>55.902777777777779</v>
      </c>
      <c r="K28" s="65">
        <v>6.9444444444444446</v>
      </c>
      <c r="L28" s="65">
        <v>16.319444444444446</v>
      </c>
      <c r="M28" s="65">
        <v>88.888888888888886</v>
      </c>
      <c r="N28" s="65">
        <v>10.763888888888889</v>
      </c>
      <c r="O28" s="65">
        <v>0.34722222222222221</v>
      </c>
      <c r="P28" s="65">
        <v>11.111111111111111</v>
      </c>
      <c r="Q28" s="65">
        <v>27.33140449391302</v>
      </c>
      <c r="R28" s="65">
        <v>1.5198059522253284</v>
      </c>
      <c r="S28" s="65">
        <v>68.856071957343971</v>
      </c>
      <c r="T28" s="65">
        <v>32.986111111111107</v>
      </c>
    </row>
    <row r="29" spans="1:20" s="84" customFormat="1" ht="21" customHeight="1" x14ac:dyDescent="0.2">
      <c r="A29" s="65" t="s">
        <v>476</v>
      </c>
      <c r="B29" s="67" t="s">
        <v>126</v>
      </c>
      <c r="C29" s="67" t="s">
        <v>155</v>
      </c>
      <c r="D29" s="65">
        <v>1.3937282229965158</v>
      </c>
      <c r="E29" s="65">
        <v>17.421602787456447</v>
      </c>
      <c r="F29" s="65">
        <v>17.421602787456447</v>
      </c>
      <c r="G29" s="65">
        <v>30.662020905923342</v>
      </c>
      <c r="H29" s="65">
        <v>19.860627177700348</v>
      </c>
      <c r="I29" s="65">
        <v>14.634146341463413</v>
      </c>
      <c r="J29" s="65">
        <v>51.916376306620208</v>
      </c>
      <c r="K29" s="65">
        <v>50.174216027874564</v>
      </c>
      <c r="L29" s="65">
        <v>65.853658536585371</v>
      </c>
      <c r="M29" s="65">
        <v>98.606271777003485</v>
      </c>
      <c r="N29" s="65">
        <v>1.3937282229965158</v>
      </c>
      <c r="O29" s="65">
        <v>0</v>
      </c>
      <c r="P29" s="65">
        <v>10.452961672473867</v>
      </c>
      <c r="Q29" s="65">
        <v>33.316069953261341</v>
      </c>
      <c r="R29" s="65">
        <v>6.4419612228914334</v>
      </c>
      <c r="S29" s="65">
        <v>56.604795989460442</v>
      </c>
      <c r="T29" s="65">
        <v>36.236933797909408</v>
      </c>
    </row>
    <row r="30" spans="1:20" s="84" customFormat="1" ht="21" customHeight="1" x14ac:dyDescent="0.2">
      <c r="A30" s="65" t="s">
        <v>476</v>
      </c>
      <c r="B30" s="67" t="s">
        <v>126</v>
      </c>
      <c r="C30" s="67" t="s">
        <v>156</v>
      </c>
      <c r="D30" s="65">
        <v>2.3904382470119523</v>
      </c>
      <c r="E30" s="65">
        <v>19.52191235059761</v>
      </c>
      <c r="F30" s="65">
        <v>16.733067729083665</v>
      </c>
      <c r="G30" s="65">
        <v>29.482071713147413</v>
      </c>
      <c r="H30" s="65">
        <v>21.115537848605577</v>
      </c>
      <c r="I30" s="65">
        <v>13.147410358565736</v>
      </c>
      <c r="J30" s="65">
        <v>55.776892430278878</v>
      </c>
      <c r="K30" s="65">
        <v>11.553784860557768</v>
      </c>
      <c r="L30" s="65">
        <v>25.099601593625497</v>
      </c>
      <c r="M30" s="65">
        <v>94.422310756972109</v>
      </c>
      <c r="N30" s="65">
        <v>5.5776892430278879</v>
      </c>
      <c r="O30" s="65">
        <v>0</v>
      </c>
      <c r="P30" s="65">
        <v>11.553784860557768</v>
      </c>
      <c r="Q30" s="65">
        <v>26.528794694341567</v>
      </c>
      <c r="R30" s="65">
        <v>2.0772295728169645</v>
      </c>
      <c r="S30" s="65">
        <v>69.111807477164561</v>
      </c>
      <c r="T30" s="65">
        <v>38.247011952191237</v>
      </c>
    </row>
    <row r="31" spans="1:20" s="84" customFormat="1" ht="21" customHeight="1" x14ac:dyDescent="0.2">
      <c r="A31" s="65" t="s">
        <v>476</v>
      </c>
      <c r="B31" s="67" t="s">
        <v>126</v>
      </c>
      <c r="C31" s="67" t="s">
        <v>143</v>
      </c>
      <c r="D31" s="65">
        <v>1.3745704467353952</v>
      </c>
      <c r="E31" s="65">
        <v>5.1546391752577314</v>
      </c>
      <c r="F31" s="65">
        <v>31.27147766323024</v>
      </c>
      <c r="G31" s="65">
        <v>29.553264604810998</v>
      </c>
      <c r="H31" s="65">
        <v>16.838487972508592</v>
      </c>
      <c r="I31" s="65">
        <v>17.182130584192439</v>
      </c>
      <c r="J31" s="65">
        <v>60.481099656357387</v>
      </c>
      <c r="K31" s="65">
        <v>18.900343642611684</v>
      </c>
      <c r="L31" s="65">
        <v>46.735395189003434</v>
      </c>
      <c r="M31" s="65">
        <v>96.907216494845358</v>
      </c>
      <c r="N31" s="65">
        <v>0.6872852233676976</v>
      </c>
      <c r="O31" s="65">
        <v>0.6872852233676976</v>
      </c>
      <c r="P31" s="65">
        <v>6.8728522336769764</v>
      </c>
      <c r="Q31" s="65">
        <v>24.337958158842003</v>
      </c>
      <c r="R31" s="65">
        <v>2.0202133827902076</v>
      </c>
      <c r="S31" s="65">
        <v>69.687779963089085</v>
      </c>
      <c r="T31" s="65">
        <v>42.955326460481096</v>
      </c>
    </row>
    <row r="32" spans="1:20" s="84" customFormat="1" ht="21" customHeight="1" x14ac:dyDescent="0.2">
      <c r="A32" s="65" t="s">
        <v>476</v>
      </c>
      <c r="B32" s="67" t="s">
        <v>126</v>
      </c>
      <c r="C32" s="67" t="s">
        <v>140</v>
      </c>
      <c r="D32" s="65">
        <v>0.52219321148825071</v>
      </c>
      <c r="E32" s="65">
        <v>26.370757180156655</v>
      </c>
      <c r="F32" s="65">
        <v>20.626631853785902</v>
      </c>
      <c r="G32" s="65">
        <v>24.804177545691903</v>
      </c>
      <c r="H32" s="65">
        <v>15.404699738903393</v>
      </c>
      <c r="I32" s="65">
        <v>12.793733681462141</v>
      </c>
      <c r="J32" s="65">
        <v>52.219321148825074</v>
      </c>
      <c r="K32" s="65">
        <v>17.75456919060052</v>
      </c>
      <c r="L32" s="65">
        <v>32.114882506527415</v>
      </c>
      <c r="M32" s="65">
        <v>99.216710182767613</v>
      </c>
      <c r="N32" s="65">
        <v>0.7832898172323759</v>
      </c>
      <c r="O32" s="65">
        <v>0</v>
      </c>
      <c r="P32" s="65">
        <v>8.6161879895561366</v>
      </c>
      <c r="Q32" s="65">
        <v>25.940746799364469</v>
      </c>
      <c r="R32" s="65">
        <v>2.060803628386731</v>
      </c>
      <c r="S32" s="65">
        <v>68.131827461985125</v>
      </c>
      <c r="T32" s="65">
        <v>45.691906005221931</v>
      </c>
    </row>
    <row r="33" spans="1:20" s="84" customFormat="1" ht="21" customHeight="1" x14ac:dyDescent="0.2">
      <c r="A33" s="65" t="s">
        <v>476</v>
      </c>
      <c r="B33" s="67" t="s">
        <v>126</v>
      </c>
      <c r="C33" s="67" t="s">
        <v>127</v>
      </c>
      <c r="D33" s="65">
        <v>0.84269662921348309</v>
      </c>
      <c r="E33" s="65">
        <v>19.662921348314608</v>
      </c>
      <c r="F33" s="65">
        <v>19.662921348314608</v>
      </c>
      <c r="G33" s="65">
        <v>34.831460674157306</v>
      </c>
      <c r="H33" s="65">
        <v>15.44943820224719</v>
      </c>
      <c r="I33" s="65">
        <v>10.393258426966293</v>
      </c>
      <c r="J33" s="65">
        <v>50.561797752808992</v>
      </c>
      <c r="K33" s="65">
        <v>16.292134831460675</v>
      </c>
      <c r="L33" s="65">
        <v>37.921348314606739</v>
      </c>
      <c r="M33" s="65">
        <v>98.31460674157303</v>
      </c>
      <c r="N33" s="65">
        <v>0.5617977528089888</v>
      </c>
      <c r="O33" s="65">
        <v>1.1235955056179776</v>
      </c>
      <c r="P33" s="65">
        <v>7.8651685393258424</v>
      </c>
      <c r="Q33" s="65">
        <v>26.63822861734425</v>
      </c>
      <c r="R33" s="65">
        <v>2.3925661089422881</v>
      </c>
      <c r="S33" s="65">
        <v>68.02493135267926</v>
      </c>
      <c r="T33" s="65">
        <v>51.68539325842697</v>
      </c>
    </row>
    <row r="34" spans="1:20" s="84" customFormat="1" ht="21" customHeight="1" x14ac:dyDescent="0.2">
      <c r="A34" s="65" t="s">
        <v>476</v>
      </c>
      <c r="B34" s="67" t="s">
        <v>126</v>
      </c>
      <c r="C34" s="67" t="s">
        <v>144</v>
      </c>
      <c r="D34" s="65">
        <v>0.33003300330033003</v>
      </c>
      <c r="E34" s="65">
        <v>25.742574257425744</v>
      </c>
      <c r="F34" s="65">
        <v>19.471947194719473</v>
      </c>
      <c r="G34" s="65">
        <v>24.752475247524753</v>
      </c>
      <c r="H34" s="65">
        <v>15.841584158415841</v>
      </c>
      <c r="I34" s="65">
        <v>14.19141914191419</v>
      </c>
      <c r="J34" s="65">
        <v>51.815181518151817</v>
      </c>
      <c r="K34" s="65">
        <v>29.042904290429046</v>
      </c>
      <c r="L34" s="65">
        <v>39.933993399339933</v>
      </c>
      <c r="M34" s="65">
        <v>98.349834983498354</v>
      </c>
      <c r="N34" s="65">
        <v>0.99009900990099009</v>
      </c>
      <c r="O34" s="65">
        <v>0.66006600660066006</v>
      </c>
      <c r="P34" s="65">
        <v>8.2508250825082499</v>
      </c>
      <c r="Q34" s="65">
        <v>26.649264120178419</v>
      </c>
      <c r="R34" s="65">
        <v>2.3140770449859396</v>
      </c>
      <c r="S34" s="65">
        <v>67.90864791536103</v>
      </c>
      <c r="T34" s="65">
        <v>41.584158415841586</v>
      </c>
    </row>
    <row r="35" spans="1:20" s="84" customFormat="1" ht="21" customHeight="1" x14ac:dyDescent="0.2">
      <c r="A35" s="65" t="s">
        <v>476</v>
      </c>
      <c r="B35" s="67" t="s">
        <v>126</v>
      </c>
      <c r="C35" s="67" t="s">
        <v>446</v>
      </c>
      <c r="D35" s="65">
        <v>1.7667844522968199</v>
      </c>
      <c r="E35" s="65">
        <v>4.946996466431095</v>
      </c>
      <c r="F35" s="65">
        <v>27.915194346289752</v>
      </c>
      <c r="G35" s="65">
        <v>31.448763250883395</v>
      </c>
      <c r="H35" s="65">
        <v>19.081272084805654</v>
      </c>
      <c r="I35" s="65">
        <v>16.607773851590103</v>
      </c>
      <c r="J35" s="65">
        <v>47.349823321554766</v>
      </c>
      <c r="K35" s="65">
        <v>14.840989399293287</v>
      </c>
      <c r="L35" s="65">
        <v>46.64310954063604</v>
      </c>
      <c r="M35" s="65">
        <v>96.113074204946997</v>
      </c>
      <c r="N35" s="65">
        <v>2.4734982332155475</v>
      </c>
      <c r="O35" s="65">
        <v>1.4134275618374559</v>
      </c>
      <c r="P35" s="65">
        <v>13.780918727915195</v>
      </c>
      <c r="Q35" s="65">
        <v>24.195864906504386</v>
      </c>
      <c r="R35" s="65">
        <v>1.888225269411048</v>
      </c>
      <c r="S35" s="65">
        <v>69.945062556137032</v>
      </c>
      <c r="T35" s="65">
        <v>48.056537102473499</v>
      </c>
    </row>
    <row r="36" spans="1:20" s="84" customFormat="1" ht="21" customHeight="1" x14ac:dyDescent="0.2">
      <c r="A36" s="65" t="s">
        <v>476</v>
      </c>
      <c r="B36" s="67" t="s">
        <v>126</v>
      </c>
      <c r="C36" s="67" t="s">
        <v>159</v>
      </c>
      <c r="D36" s="65">
        <v>0.6578947368421052</v>
      </c>
      <c r="E36" s="65">
        <v>5.9210526315789469</v>
      </c>
      <c r="F36" s="65">
        <v>25.986842105263158</v>
      </c>
      <c r="G36" s="65">
        <v>36.184210526315788</v>
      </c>
      <c r="H36" s="65">
        <v>18.092105263157894</v>
      </c>
      <c r="I36" s="65">
        <v>13.815789473684212</v>
      </c>
      <c r="J36" s="65">
        <v>54.276315789473685</v>
      </c>
      <c r="K36" s="65">
        <v>46.05263157894737</v>
      </c>
      <c r="L36" s="65">
        <v>64.80263157894737</v>
      </c>
      <c r="M36" s="65">
        <v>99.01315789473685</v>
      </c>
      <c r="N36" s="65">
        <v>0.6578947368421052</v>
      </c>
      <c r="O36" s="65">
        <v>0.3289473684210526</v>
      </c>
      <c r="P36" s="65">
        <v>8.5526315789473681</v>
      </c>
      <c r="Q36" s="65">
        <v>30.431651702263384</v>
      </c>
      <c r="R36" s="65">
        <v>3.1812764379256802</v>
      </c>
      <c r="S36" s="65">
        <v>62.919970318880402</v>
      </c>
      <c r="T36" s="65">
        <v>43.421052631578952</v>
      </c>
    </row>
    <row r="37" spans="1:20" s="84" customFormat="1" ht="21" customHeight="1" x14ac:dyDescent="0.2">
      <c r="A37" s="65" t="s">
        <v>476</v>
      </c>
      <c r="B37" s="67" t="s">
        <v>126</v>
      </c>
      <c r="C37" s="67" t="s">
        <v>204</v>
      </c>
      <c r="D37" s="65">
        <v>3.2362459546925564</v>
      </c>
      <c r="E37" s="65">
        <v>21.68284789644013</v>
      </c>
      <c r="F37" s="65">
        <v>21.035598705501616</v>
      </c>
      <c r="G37" s="65">
        <v>21.68284789644013</v>
      </c>
      <c r="H37" s="65">
        <v>16.828478964401295</v>
      </c>
      <c r="I37" s="65">
        <v>18.770226537216828</v>
      </c>
      <c r="J37" s="65">
        <v>56.310679611650485</v>
      </c>
      <c r="K37" s="65">
        <v>11.650485436893204</v>
      </c>
      <c r="L37" s="65">
        <v>22.330097087378643</v>
      </c>
      <c r="M37" s="65">
        <v>94.174757281553397</v>
      </c>
      <c r="N37" s="65">
        <v>5.5016181229773462</v>
      </c>
      <c r="O37" s="65">
        <v>0</v>
      </c>
      <c r="P37" s="65">
        <v>13.592233009708737</v>
      </c>
      <c r="Q37" s="65">
        <v>27.366885676474638</v>
      </c>
      <c r="R37" s="65">
        <v>4.0516999883521541</v>
      </c>
      <c r="S37" s="65">
        <v>65.672889526244944</v>
      </c>
      <c r="T37" s="65">
        <v>36.893203883495147</v>
      </c>
    </row>
    <row r="38" spans="1:20" s="84" customFormat="1" ht="21" customHeight="1" x14ac:dyDescent="0.2">
      <c r="A38" s="65" t="s">
        <v>476</v>
      </c>
      <c r="B38" s="67" t="s">
        <v>124</v>
      </c>
      <c r="C38" s="67" t="s">
        <v>447</v>
      </c>
      <c r="D38" s="65">
        <v>1.5625</v>
      </c>
      <c r="E38" s="65">
        <v>98.75</v>
      </c>
      <c r="F38" s="65">
        <v>0.625</v>
      </c>
      <c r="G38" s="65">
        <v>0.625</v>
      </c>
      <c r="H38" s="65">
        <v>0</v>
      </c>
      <c r="I38" s="65">
        <v>0</v>
      </c>
      <c r="J38" s="65">
        <v>48.4375</v>
      </c>
      <c r="K38" s="65">
        <v>14.6875</v>
      </c>
      <c r="L38" s="65">
        <v>9.375</v>
      </c>
      <c r="M38" s="65">
        <v>97.5</v>
      </c>
      <c r="N38" s="65">
        <v>1.875</v>
      </c>
      <c r="O38" s="65">
        <v>0</v>
      </c>
      <c r="P38" s="65">
        <v>1.875</v>
      </c>
      <c r="Q38" s="65">
        <v>11.532081204286268</v>
      </c>
      <c r="R38" s="65">
        <v>1.8323247899582613</v>
      </c>
      <c r="S38" s="65">
        <v>85.616282742871448</v>
      </c>
      <c r="T38" s="65">
        <v>51.249999999999993</v>
      </c>
    </row>
    <row r="39" spans="1:20" s="84" customFormat="1" ht="21" customHeight="1" x14ac:dyDescent="0.2">
      <c r="A39" s="65" t="s">
        <v>476</v>
      </c>
      <c r="B39" s="67" t="s">
        <v>124</v>
      </c>
      <c r="C39" s="67" t="s">
        <v>125</v>
      </c>
      <c r="D39" s="65">
        <v>0.34722222222222221</v>
      </c>
      <c r="E39" s="65">
        <v>96.180555555555557</v>
      </c>
      <c r="F39" s="65">
        <v>0.34722222222222221</v>
      </c>
      <c r="G39" s="65">
        <v>3.125</v>
      </c>
      <c r="H39" s="65">
        <v>0</v>
      </c>
      <c r="I39" s="65">
        <v>0.34722222222222221</v>
      </c>
      <c r="J39" s="65">
        <v>44.444444444444443</v>
      </c>
      <c r="K39" s="65">
        <v>38.888888888888893</v>
      </c>
      <c r="L39" s="65">
        <v>12.152777777777777</v>
      </c>
      <c r="M39" s="65">
        <v>99.305555555555557</v>
      </c>
      <c r="N39" s="65">
        <v>0.69444444444444442</v>
      </c>
      <c r="O39" s="65">
        <v>0</v>
      </c>
      <c r="P39" s="65">
        <v>1.7361111111111112</v>
      </c>
      <c r="Q39" s="65">
        <v>18.798245618207687</v>
      </c>
      <c r="R39" s="65">
        <v>2.3698881751660688</v>
      </c>
      <c r="S39" s="65">
        <v>76.971229740518979</v>
      </c>
      <c r="T39" s="65">
        <v>56.944444444444443</v>
      </c>
    </row>
    <row r="40" spans="1:20" s="84" customFormat="1" ht="21" customHeight="1" x14ac:dyDescent="0.2">
      <c r="A40" s="65" t="s">
        <v>476</v>
      </c>
      <c r="B40" s="67" t="s">
        <v>130</v>
      </c>
      <c r="C40" s="67" t="s">
        <v>210</v>
      </c>
      <c r="D40" s="65">
        <v>3.4602076124567476</v>
      </c>
      <c r="E40" s="65">
        <v>11.418685121107266</v>
      </c>
      <c r="F40" s="65">
        <v>17.301038062283737</v>
      </c>
      <c r="G40" s="65">
        <v>29.411764705882355</v>
      </c>
      <c r="H40" s="65">
        <v>24.221453287197232</v>
      </c>
      <c r="I40" s="65">
        <v>17.647058823529413</v>
      </c>
      <c r="J40" s="65">
        <v>50.51903114186851</v>
      </c>
      <c r="K40" s="65">
        <v>5.5363321799307963</v>
      </c>
      <c r="L40" s="65">
        <v>15.224913494809689</v>
      </c>
      <c r="M40" s="65">
        <v>89.273356401384092</v>
      </c>
      <c r="N40" s="65">
        <v>10.726643598615917</v>
      </c>
      <c r="O40" s="65">
        <v>0</v>
      </c>
      <c r="P40" s="65">
        <v>16.955017301038062</v>
      </c>
      <c r="Q40" s="65">
        <v>19.844547642606177</v>
      </c>
      <c r="R40" s="65">
        <v>4.8784630610016126</v>
      </c>
      <c r="S40" s="65">
        <v>71.84352423519023</v>
      </c>
      <c r="T40" s="65">
        <v>29.757785467128027</v>
      </c>
    </row>
    <row r="41" spans="1:20" s="84" customFormat="1" ht="21" customHeight="1" x14ac:dyDescent="0.2">
      <c r="A41" s="65" t="s">
        <v>476</v>
      </c>
      <c r="B41" s="67" t="s">
        <v>130</v>
      </c>
      <c r="C41" s="67" t="s">
        <v>131</v>
      </c>
      <c r="D41" s="65">
        <v>0.90909090909090906</v>
      </c>
      <c r="E41" s="65">
        <v>6.0606060606060606</v>
      </c>
      <c r="F41" s="65">
        <v>20.303030303030305</v>
      </c>
      <c r="G41" s="65">
        <v>33.333333333333329</v>
      </c>
      <c r="H41" s="65">
        <v>26.666666666666668</v>
      </c>
      <c r="I41" s="65">
        <v>13.636363636363635</v>
      </c>
      <c r="J41" s="65">
        <v>48.484848484848484</v>
      </c>
      <c r="K41" s="65">
        <v>21.515151515151516</v>
      </c>
      <c r="L41" s="65">
        <v>48.484848484848484</v>
      </c>
      <c r="M41" s="65">
        <v>93.939393939393938</v>
      </c>
      <c r="N41" s="65">
        <v>5.1515151515151514</v>
      </c>
      <c r="O41" s="65">
        <v>0.60606060606060608</v>
      </c>
      <c r="P41" s="65">
        <v>7.5757575757575761</v>
      </c>
      <c r="Q41" s="65">
        <v>13.27848312472231</v>
      </c>
      <c r="R41" s="65">
        <v>3.4824732499589999</v>
      </c>
      <c r="S41" s="65">
        <v>79.674691774674443</v>
      </c>
      <c r="T41" s="65">
        <v>43.939393939393938</v>
      </c>
    </row>
    <row r="42" spans="1:20" s="84" customFormat="1" ht="21" customHeight="1" x14ac:dyDescent="0.2">
      <c r="A42" s="65" t="s">
        <v>476</v>
      </c>
      <c r="B42" s="67" t="s">
        <v>1</v>
      </c>
      <c r="C42" s="67" t="s">
        <v>147</v>
      </c>
      <c r="D42" s="65">
        <v>0.8438818565400843</v>
      </c>
      <c r="E42" s="65">
        <v>21.940928270042196</v>
      </c>
      <c r="F42" s="65">
        <v>29.535864978902953</v>
      </c>
      <c r="G42" s="65">
        <v>28.270042194092827</v>
      </c>
      <c r="H42" s="65">
        <v>9.7046413502109701</v>
      </c>
      <c r="I42" s="65">
        <v>10.548523206751055</v>
      </c>
      <c r="J42" s="65">
        <v>56.118143459915615</v>
      </c>
      <c r="K42" s="65">
        <v>62.025316455696199</v>
      </c>
      <c r="L42" s="65">
        <v>57.383966244725734</v>
      </c>
      <c r="M42" s="65">
        <v>99.578059071729967</v>
      </c>
      <c r="N42" s="65">
        <v>0.42194092827004215</v>
      </c>
      <c r="O42" s="65">
        <v>0</v>
      </c>
      <c r="P42" s="65">
        <v>3.79746835443038</v>
      </c>
      <c r="Q42" s="65">
        <v>22.148231820596809</v>
      </c>
      <c r="R42" s="65">
        <v>5.6292129133684945</v>
      </c>
      <c r="S42" s="65">
        <v>69.888133367078794</v>
      </c>
      <c r="T42" s="65">
        <v>46.413502109704638</v>
      </c>
    </row>
    <row r="43" spans="1:20" s="84" customFormat="1" ht="21" customHeight="1" x14ac:dyDescent="0.2">
      <c r="A43" s="65" t="s">
        <v>476</v>
      </c>
      <c r="B43" s="67" t="s">
        <v>1</v>
      </c>
      <c r="C43" s="67" t="s">
        <v>148</v>
      </c>
      <c r="D43" s="65">
        <v>2.5362318840579712</v>
      </c>
      <c r="E43" s="65">
        <v>15.217391304347828</v>
      </c>
      <c r="F43" s="65">
        <v>19.927536231884059</v>
      </c>
      <c r="G43" s="65">
        <v>33.333333333333329</v>
      </c>
      <c r="H43" s="65">
        <v>17.391304347826086</v>
      </c>
      <c r="I43" s="65">
        <v>14.130434782608695</v>
      </c>
      <c r="J43" s="65">
        <v>55.072463768115945</v>
      </c>
      <c r="K43" s="65">
        <v>36.95652173913043</v>
      </c>
      <c r="L43" s="65">
        <v>53.985507246376805</v>
      </c>
      <c r="M43" s="65">
        <v>98.91304347826086</v>
      </c>
      <c r="N43" s="65">
        <v>0.72463768115942029</v>
      </c>
      <c r="O43" s="65">
        <v>0.36231884057971014</v>
      </c>
      <c r="P43" s="65">
        <v>13.405797101449277</v>
      </c>
      <c r="Q43" s="65">
        <v>34.137397059709762</v>
      </c>
      <c r="R43" s="65">
        <v>7.5998218265154822</v>
      </c>
      <c r="S43" s="65">
        <v>56.266296375771176</v>
      </c>
      <c r="T43" s="65">
        <v>42.391304347826086</v>
      </c>
    </row>
    <row r="44" spans="1:20" s="84" customFormat="1" ht="21" customHeight="1" x14ac:dyDescent="0.2">
      <c r="A44" s="65" t="s">
        <v>476</v>
      </c>
      <c r="B44" s="67" t="s">
        <v>1</v>
      </c>
      <c r="C44" s="67" t="s">
        <v>157</v>
      </c>
      <c r="D44" s="65">
        <v>2.7777777777777777</v>
      </c>
      <c r="E44" s="65">
        <v>23.611111111111111</v>
      </c>
      <c r="F44" s="65">
        <v>19.791666666666664</v>
      </c>
      <c r="G44" s="65">
        <v>28.125</v>
      </c>
      <c r="H44" s="65">
        <v>15.972222222222221</v>
      </c>
      <c r="I44" s="65">
        <v>12.5</v>
      </c>
      <c r="J44" s="65">
        <v>56.597222222222221</v>
      </c>
      <c r="K44" s="65">
        <v>20.138888888888889</v>
      </c>
      <c r="L44" s="65">
        <v>34.027777777777779</v>
      </c>
      <c r="M44" s="65">
        <v>92.013888888888886</v>
      </c>
      <c r="N44" s="65">
        <v>7.291666666666667</v>
      </c>
      <c r="O44" s="65">
        <v>0.69444444444444442</v>
      </c>
      <c r="P44" s="65">
        <v>11.111111111111111</v>
      </c>
      <c r="Q44" s="65">
        <v>30.154573127660139</v>
      </c>
      <c r="R44" s="65">
        <v>3.0545650413949068</v>
      </c>
      <c r="S44" s="65">
        <v>61.343397440997691</v>
      </c>
      <c r="T44" s="65">
        <v>40.972222222222221</v>
      </c>
    </row>
    <row r="45" spans="1:20" s="84" customFormat="1" ht="21" customHeight="1" x14ac:dyDescent="0.2">
      <c r="A45" s="65" t="s">
        <v>476</v>
      </c>
      <c r="B45" s="67" t="s">
        <v>1</v>
      </c>
      <c r="C45" s="67" t="s">
        <v>2</v>
      </c>
      <c r="D45" s="65">
        <v>1.0273972602739725</v>
      </c>
      <c r="E45" s="65">
        <v>27.054794520547947</v>
      </c>
      <c r="F45" s="65">
        <v>22.260273972602739</v>
      </c>
      <c r="G45" s="65">
        <v>30.82191780821918</v>
      </c>
      <c r="H45" s="65">
        <v>10.616438356164384</v>
      </c>
      <c r="I45" s="65">
        <v>9.2465753424657535</v>
      </c>
      <c r="J45" s="65">
        <v>48.972602739726028</v>
      </c>
      <c r="K45" s="65">
        <v>45.890410958904113</v>
      </c>
      <c r="L45" s="65">
        <v>49.315068493150683</v>
      </c>
      <c r="M45" s="65">
        <v>99.657534246575338</v>
      </c>
      <c r="N45" s="65">
        <v>0.34246575342465752</v>
      </c>
      <c r="O45" s="65">
        <v>0</v>
      </c>
      <c r="P45" s="65">
        <v>7.5342465753424657</v>
      </c>
      <c r="Q45" s="65">
        <v>22.534102367015567</v>
      </c>
      <c r="R45" s="65">
        <v>4.4324001239930624</v>
      </c>
      <c r="S45" s="65">
        <v>68.893813738195306</v>
      </c>
      <c r="T45" s="65">
        <v>42.465753424657535</v>
      </c>
    </row>
    <row r="46" spans="1:20" s="84" customFormat="1" ht="21" customHeight="1" x14ac:dyDescent="0.2">
      <c r="A46" s="65" t="s">
        <v>476</v>
      </c>
      <c r="B46" s="67" t="s">
        <v>1</v>
      </c>
      <c r="C46" s="67" t="s">
        <v>165</v>
      </c>
      <c r="D46" s="65">
        <v>3.4722222222222223</v>
      </c>
      <c r="E46" s="65">
        <v>21.875</v>
      </c>
      <c r="F46" s="65">
        <v>14.930555555555555</v>
      </c>
      <c r="G46" s="65">
        <v>20.138888888888889</v>
      </c>
      <c r="H46" s="65">
        <v>26.388888888888889</v>
      </c>
      <c r="I46" s="65">
        <v>16.666666666666664</v>
      </c>
      <c r="J46" s="65">
        <v>52.777777777777779</v>
      </c>
      <c r="K46" s="65">
        <v>6.9444444444444446</v>
      </c>
      <c r="L46" s="65">
        <v>17.013888888888889</v>
      </c>
      <c r="M46" s="65">
        <v>8.3333333333333321</v>
      </c>
      <c r="N46" s="65">
        <v>78.125</v>
      </c>
      <c r="O46" s="65">
        <v>13.541666666666666</v>
      </c>
      <c r="P46" s="65">
        <v>11.805555555555555</v>
      </c>
      <c r="Q46" s="65">
        <v>26.343838361921438</v>
      </c>
      <c r="R46" s="65">
        <v>1.1723415826485473</v>
      </c>
      <c r="S46" s="65">
        <v>69.133485805114873</v>
      </c>
      <c r="T46" s="65">
        <v>34.027777777777779</v>
      </c>
    </row>
    <row r="47" spans="1:20" s="84" customFormat="1" ht="21" customHeight="1" x14ac:dyDescent="0.2">
      <c r="A47" s="65" t="s">
        <v>476</v>
      </c>
      <c r="B47" s="67" t="s">
        <v>1</v>
      </c>
      <c r="C47" s="67" t="s">
        <v>184</v>
      </c>
      <c r="D47" s="65">
        <v>9.5238095238095237</v>
      </c>
      <c r="E47" s="65">
        <v>25</v>
      </c>
      <c r="F47" s="65">
        <v>16.666666666666664</v>
      </c>
      <c r="G47" s="65">
        <v>20.238095238095237</v>
      </c>
      <c r="H47" s="65">
        <v>21.825396825396826</v>
      </c>
      <c r="I47" s="65">
        <v>16.269841269841269</v>
      </c>
      <c r="J47" s="65">
        <v>52.777777777777779</v>
      </c>
      <c r="K47" s="65">
        <v>4.7619047619047619</v>
      </c>
      <c r="L47" s="65">
        <v>5.5555555555555554</v>
      </c>
      <c r="M47" s="65">
        <v>3.5714285714285712</v>
      </c>
      <c r="N47" s="65">
        <v>71.031746031746039</v>
      </c>
      <c r="O47" s="65">
        <v>25.396825396825395</v>
      </c>
      <c r="P47" s="65">
        <v>11.904761904761903</v>
      </c>
      <c r="Q47" s="65">
        <v>23.906344462626343</v>
      </c>
      <c r="R47" s="65">
        <v>2.8778556273798146</v>
      </c>
      <c r="S47" s="65">
        <v>71.882588338432285</v>
      </c>
      <c r="T47" s="65">
        <v>31.746031746031743</v>
      </c>
    </row>
    <row r="48" spans="1:20" s="84" customFormat="1" ht="21" customHeight="1" x14ac:dyDescent="0.2">
      <c r="A48" s="65" t="s">
        <v>476</v>
      </c>
      <c r="B48" s="67" t="s">
        <v>1</v>
      </c>
      <c r="C48" s="67" t="s">
        <v>154</v>
      </c>
      <c r="D48" s="65">
        <v>0.81632653061224492</v>
      </c>
      <c r="E48" s="65">
        <v>23.673469387755102</v>
      </c>
      <c r="F48" s="65">
        <v>26.122448979591837</v>
      </c>
      <c r="G48" s="65">
        <v>27.346938775510203</v>
      </c>
      <c r="H48" s="65">
        <v>11.020408163265307</v>
      </c>
      <c r="I48" s="65">
        <v>11.836734693877551</v>
      </c>
      <c r="J48" s="65">
        <v>48.571428571428569</v>
      </c>
      <c r="K48" s="65">
        <v>56.326530612244895</v>
      </c>
      <c r="L48" s="65">
        <v>64.08163265306122</v>
      </c>
      <c r="M48" s="65">
        <v>100</v>
      </c>
      <c r="N48" s="65">
        <v>0</v>
      </c>
      <c r="O48" s="65">
        <v>0</v>
      </c>
      <c r="P48" s="65">
        <v>4.4897959183673466</v>
      </c>
      <c r="Q48" s="65">
        <v>20.264677120544576</v>
      </c>
      <c r="R48" s="65">
        <v>4.0917597617805335</v>
      </c>
      <c r="S48" s="65">
        <v>69.540658340407319</v>
      </c>
      <c r="T48" s="65">
        <v>37.95918367346939</v>
      </c>
    </row>
    <row r="49" spans="1:20" s="84" customFormat="1" ht="21" customHeight="1" x14ac:dyDescent="0.2">
      <c r="A49" s="65" t="s">
        <v>476</v>
      </c>
      <c r="B49" s="67" t="s">
        <v>1</v>
      </c>
      <c r="C49" s="67" t="s">
        <v>137</v>
      </c>
      <c r="D49" s="65">
        <v>1.3262599469496021</v>
      </c>
      <c r="E49" s="65">
        <v>32.095490716180372</v>
      </c>
      <c r="F49" s="65">
        <v>13.793103448275861</v>
      </c>
      <c r="G49" s="65">
        <v>25.198938992042443</v>
      </c>
      <c r="H49" s="65">
        <v>11.671087533156498</v>
      </c>
      <c r="I49" s="65">
        <v>17.241379310344829</v>
      </c>
      <c r="J49" s="65">
        <v>54.111405835543771</v>
      </c>
      <c r="K49" s="65">
        <v>20.424403183023873</v>
      </c>
      <c r="L49" s="65">
        <v>34.482758620689658</v>
      </c>
      <c r="M49" s="65">
        <v>96.816976127320956</v>
      </c>
      <c r="N49" s="65">
        <v>3.183023872679045</v>
      </c>
      <c r="O49" s="65">
        <v>0</v>
      </c>
      <c r="P49" s="65">
        <v>8.4880636604774526</v>
      </c>
      <c r="Q49" s="65">
        <v>26.707741555279725</v>
      </c>
      <c r="R49" s="65">
        <v>1.5944059939488653</v>
      </c>
      <c r="S49" s="65">
        <v>68.625041801365612</v>
      </c>
      <c r="T49" s="65">
        <v>44.562334217506631</v>
      </c>
    </row>
    <row r="50" spans="1:20" s="84" customFormat="1" ht="21" customHeight="1" x14ac:dyDescent="0.2">
      <c r="A50" s="65" t="s">
        <v>476</v>
      </c>
      <c r="B50" s="67" t="s">
        <v>1</v>
      </c>
      <c r="C50" s="67" t="s">
        <v>168</v>
      </c>
      <c r="D50" s="65">
        <v>3.8194444444444446</v>
      </c>
      <c r="E50" s="65">
        <v>20.486111111111111</v>
      </c>
      <c r="F50" s="65">
        <v>13.194444444444445</v>
      </c>
      <c r="G50" s="65">
        <v>19.791666666666664</v>
      </c>
      <c r="H50" s="65">
        <v>28.819444444444443</v>
      </c>
      <c r="I50" s="65">
        <v>17.708333333333336</v>
      </c>
      <c r="J50" s="65">
        <v>55.902777777777779</v>
      </c>
      <c r="K50" s="65">
        <v>2.4305555555555558</v>
      </c>
      <c r="L50" s="65">
        <v>12.5</v>
      </c>
      <c r="M50" s="65">
        <v>3.8194444444444446</v>
      </c>
      <c r="N50" s="65">
        <v>93.75</v>
      </c>
      <c r="O50" s="65">
        <v>2.4305555555555558</v>
      </c>
      <c r="P50" s="65">
        <v>12.847222222222221</v>
      </c>
      <c r="Q50" s="65">
        <v>26.150662815065338</v>
      </c>
      <c r="R50" s="65">
        <v>4.333335814847401</v>
      </c>
      <c r="S50" s="65">
        <v>66.91280029046294</v>
      </c>
      <c r="T50" s="65">
        <v>30.208333333333332</v>
      </c>
    </row>
    <row r="51" spans="1:20" s="84" customFormat="1" ht="21" customHeight="1" x14ac:dyDescent="0.2">
      <c r="A51" s="65" t="s">
        <v>476</v>
      </c>
      <c r="B51" s="67" t="s">
        <v>1</v>
      </c>
      <c r="C51" s="67" t="s">
        <v>208</v>
      </c>
      <c r="D51" s="65">
        <v>2.9304029304029302</v>
      </c>
      <c r="E51" s="65">
        <v>22.344322344322347</v>
      </c>
      <c r="F51" s="65">
        <v>17.216117216117215</v>
      </c>
      <c r="G51" s="65">
        <v>24.908424908424909</v>
      </c>
      <c r="H51" s="65">
        <v>19.413919413919416</v>
      </c>
      <c r="I51" s="65">
        <v>16.117216117216117</v>
      </c>
      <c r="J51" s="65">
        <v>60.805860805860803</v>
      </c>
      <c r="K51" s="65">
        <v>1.8315018315018317</v>
      </c>
      <c r="L51" s="65">
        <v>9.5238095238095237</v>
      </c>
      <c r="M51" s="65">
        <v>84.249084249084248</v>
      </c>
      <c r="N51" s="65">
        <v>15.018315018315018</v>
      </c>
      <c r="O51" s="65">
        <v>0.73260073260073255</v>
      </c>
      <c r="P51" s="65">
        <v>11.721611721611721</v>
      </c>
      <c r="Q51" s="65">
        <v>14.533942232393274</v>
      </c>
      <c r="R51" s="65">
        <v>4.8044768635262889</v>
      </c>
      <c r="S51" s="65">
        <v>76.47883504233323</v>
      </c>
      <c r="T51" s="65">
        <v>34.798534798534796</v>
      </c>
    </row>
    <row r="52" spans="1:20" s="84" customFormat="1" ht="21" customHeight="1" x14ac:dyDescent="0.2">
      <c r="A52" s="65" t="s">
        <v>476</v>
      </c>
      <c r="B52" s="67" t="s">
        <v>1</v>
      </c>
      <c r="C52" s="67" t="s">
        <v>138</v>
      </c>
      <c r="D52" s="65">
        <v>0</v>
      </c>
      <c r="E52" s="65">
        <v>18.566775244299674</v>
      </c>
      <c r="F52" s="65">
        <v>18.892508143322477</v>
      </c>
      <c r="G52" s="65">
        <v>28.990228013029316</v>
      </c>
      <c r="H52" s="65">
        <v>18.566775244299674</v>
      </c>
      <c r="I52" s="65">
        <v>14.983713355048861</v>
      </c>
      <c r="J52" s="65">
        <v>56.026058631921828</v>
      </c>
      <c r="K52" s="65">
        <v>12.37785016286645</v>
      </c>
      <c r="L52" s="65">
        <v>37.45928338762215</v>
      </c>
      <c r="M52" s="65">
        <v>99.674267100977204</v>
      </c>
      <c r="N52" s="65">
        <v>0.32573289902280134</v>
      </c>
      <c r="O52" s="65">
        <v>0</v>
      </c>
      <c r="P52" s="65">
        <v>13.680781758957655</v>
      </c>
      <c r="Q52" s="65">
        <v>19.646812724271321</v>
      </c>
      <c r="R52" s="65">
        <v>4.0614456604540594</v>
      </c>
      <c r="S52" s="65">
        <v>73.71992629867826</v>
      </c>
      <c r="T52" s="65">
        <v>39.739413680781759</v>
      </c>
    </row>
    <row r="53" spans="1:20" s="84" customFormat="1" ht="21" customHeight="1" x14ac:dyDescent="0.2">
      <c r="A53" s="65" t="s">
        <v>476</v>
      </c>
      <c r="B53" s="67" t="s">
        <v>1</v>
      </c>
      <c r="C53" s="67" t="s">
        <v>182</v>
      </c>
      <c r="D53" s="65">
        <v>6.506849315068493</v>
      </c>
      <c r="E53" s="65">
        <v>16.780821917808218</v>
      </c>
      <c r="F53" s="65">
        <v>7.1917808219178081</v>
      </c>
      <c r="G53" s="65">
        <v>24.315068493150687</v>
      </c>
      <c r="H53" s="65">
        <v>27.397260273972602</v>
      </c>
      <c r="I53" s="65">
        <v>24.315068493150687</v>
      </c>
      <c r="J53" s="65">
        <v>49.315068493150683</v>
      </c>
      <c r="K53" s="65">
        <v>1.7123287671232876</v>
      </c>
      <c r="L53" s="65">
        <v>11.301369863013697</v>
      </c>
      <c r="M53" s="65">
        <v>8.9041095890410951</v>
      </c>
      <c r="N53" s="65">
        <v>90.410958904109577</v>
      </c>
      <c r="O53" s="65">
        <v>0.68493150684931503</v>
      </c>
      <c r="P53" s="65">
        <v>13.356164383561644</v>
      </c>
      <c r="Q53" s="65">
        <v>19.767546879888126</v>
      </c>
      <c r="R53" s="65">
        <v>2.2478429885554561</v>
      </c>
      <c r="S53" s="65">
        <v>73.395757461082852</v>
      </c>
      <c r="T53" s="65">
        <v>20.890410958904109</v>
      </c>
    </row>
    <row r="54" spans="1:20" s="84" customFormat="1" ht="21" customHeight="1" x14ac:dyDescent="0.2">
      <c r="A54" s="65" t="s">
        <v>476</v>
      </c>
      <c r="B54" s="67" t="s">
        <v>1</v>
      </c>
      <c r="C54" s="67" t="s">
        <v>139</v>
      </c>
      <c r="D54" s="65">
        <v>0.59347181008902083</v>
      </c>
      <c r="E54" s="65">
        <v>36.201780415430271</v>
      </c>
      <c r="F54" s="65">
        <v>12.759643916913946</v>
      </c>
      <c r="G54" s="65">
        <v>20.771513353115729</v>
      </c>
      <c r="H54" s="65">
        <v>15.43026706231454</v>
      </c>
      <c r="I54" s="65">
        <v>14.836795252225517</v>
      </c>
      <c r="J54" s="65">
        <v>51.335311572700292</v>
      </c>
      <c r="K54" s="65">
        <v>8.9020771513353125</v>
      </c>
      <c r="L54" s="65">
        <v>22.551928783382788</v>
      </c>
      <c r="M54" s="65">
        <v>99.109792284866472</v>
      </c>
      <c r="N54" s="65">
        <v>0.59347181008902083</v>
      </c>
      <c r="O54" s="65">
        <v>0.29673590504451042</v>
      </c>
      <c r="P54" s="65">
        <v>3.857566765578635</v>
      </c>
      <c r="Q54" s="65">
        <v>19.570815005110397</v>
      </c>
      <c r="R54" s="65">
        <v>3.4850412911757682</v>
      </c>
      <c r="S54" s="65">
        <v>73.79610014658509</v>
      </c>
      <c r="T54" s="65">
        <v>43.916913946587535</v>
      </c>
    </row>
    <row r="55" spans="1:20" s="84" customFormat="1" ht="21" customHeight="1" x14ac:dyDescent="0.2">
      <c r="A55" s="65" t="s">
        <v>476</v>
      </c>
      <c r="B55" s="67" t="s">
        <v>1</v>
      </c>
      <c r="C55" s="67" t="s">
        <v>189</v>
      </c>
      <c r="D55" s="65">
        <v>4.868913857677903</v>
      </c>
      <c r="E55" s="65">
        <v>24.719101123595504</v>
      </c>
      <c r="F55" s="65">
        <v>16.853932584269664</v>
      </c>
      <c r="G55" s="65">
        <v>19.475655430711612</v>
      </c>
      <c r="H55" s="65">
        <v>26.217228464419474</v>
      </c>
      <c r="I55" s="65">
        <v>12.734082397003746</v>
      </c>
      <c r="J55" s="65">
        <v>51.310861423220977</v>
      </c>
      <c r="K55" s="65">
        <v>4.4943820224719104</v>
      </c>
      <c r="L55" s="65">
        <v>9.7378277153558059</v>
      </c>
      <c r="M55" s="65">
        <v>5.2434456928838955</v>
      </c>
      <c r="N55" s="65">
        <v>84.269662921348313</v>
      </c>
      <c r="O55" s="65">
        <v>10.486891385767791</v>
      </c>
      <c r="P55" s="65">
        <v>12.734082397003746</v>
      </c>
      <c r="Q55" s="65">
        <v>18.404034059813469</v>
      </c>
      <c r="R55" s="65">
        <v>3.8083585914933464</v>
      </c>
      <c r="S55" s="65">
        <v>76.133475654343485</v>
      </c>
      <c r="T55" s="65">
        <v>35.580524344569284</v>
      </c>
    </row>
    <row r="56" spans="1:20" s="84" customFormat="1" ht="21" customHeight="1" x14ac:dyDescent="0.2">
      <c r="A56" s="65" t="s">
        <v>476</v>
      </c>
      <c r="B56" s="67" t="s">
        <v>1</v>
      </c>
      <c r="C56" s="67" t="s">
        <v>173</v>
      </c>
      <c r="D56" s="65">
        <v>3.3536585365853662</v>
      </c>
      <c r="E56" s="65">
        <v>19.817073170731707</v>
      </c>
      <c r="F56" s="65">
        <v>13.109756097560975</v>
      </c>
      <c r="G56" s="65">
        <v>17.073170731707318</v>
      </c>
      <c r="H56" s="65">
        <v>22.256097560975611</v>
      </c>
      <c r="I56" s="65">
        <v>27.743902439024392</v>
      </c>
      <c r="J56" s="65">
        <v>51.829268292682926</v>
      </c>
      <c r="K56" s="65">
        <v>0.91463414634146334</v>
      </c>
      <c r="L56" s="65">
        <v>12.804878048780488</v>
      </c>
      <c r="M56" s="65">
        <v>5.4878048780487809</v>
      </c>
      <c r="N56" s="65">
        <v>89.939024390243901</v>
      </c>
      <c r="O56" s="65">
        <v>4.5731707317073171</v>
      </c>
      <c r="P56" s="65">
        <v>11.280487804878049</v>
      </c>
      <c r="Q56" s="65">
        <v>22.912914641517069</v>
      </c>
      <c r="R56" s="65">
        <v>2.6707848742404834</v>
      </c>
      <c r="S56" s="65">
        <v>71.062968505968158</v>
      </c>
      <c r="T56" s="65">
        <v>30.487804878048781</v>
      </c>
    </row>
    <row r="57" spans="1:20" s="84" customFormat="1" ht="21" customHeight="1" x14ac:dyDescent="0.2">
      <c r="A57" s="65" t="s">
        <v>476</v>
      </c>
      <c r="B57" s="67" t="s">
        <v>1</v>
      </c>
      <c r="C57" s="67" t="s">
        <v>203</v>
      </c>
      <c r="D57" s="65">
        <v>4.3189368770764114</v>
      </c>
      <c r="E57" s="65">
        <v>18.604651162790699</v>
      </c>
      <c r="F57" s="65">
        <v>10.631229235880399</v>
      </c>
      <c r="G57" s="65">
        <v>20.26578073089701</v>
      </c>
      <c r="H57" s="65">
        <v>28.903654485049834</v>
      </c>
      <c r="I57" s="65">
        <v>21.59468438538206</v>
      </c>
      <c r="J57" s="65">
        <v>51.82724252491694</v>
      </c>
      <c r="K57" s="65">
        <v>2.9900332225913622</v>
      </c>
      <c r="L57" s="65">
        <v>14.285714285714285</v>
      </c>
      <c r="M57" s="65">
        <v>9.3023255813953494</v>
      </c>
      <c r="N57" s="65">
        <v>90.033222591362133</v>
      </c>
      <c r="O57" s="65">
        <v>0.66445182724252494</v>
      </c>
      <c r="P57" s="65">
        <v>9.9667774086378742</v>
      </c>
      <c r="Q57" s="65">
        <v>11.50265970492849</v>
      </c>
      <c r="R57" s="65">
        <v>7.3176022443765723</v>
      </c>
      <c r="S57" s="65">
        <v>77.100134262149595</v>
      </c>
      <c r="T57" s="65">
        <v>31.561461794019934</v>
      </c>
    </row>
    <row r="58" spans="1:20" s="84" customFormat="1" ht="21" customHeight="1" x14ac:dyDescent="0.2">
      <c r="A58" s="65" t="s">
        <v>476</v>
      </c>
      <c r="B58" s="67" t="s">
        <v>1</v>
      </c>
      <c r="C58" s="67" t="s">
        <v>145</v>
      </c>
      <c r="D58" s="65">
        <v>0.64724919093851141</v>
      </c>
      <c r="E58" s="65">
        <v>25.889967637540451</v>
      </c>
      <c r="F58" s="65">
        <v>15.210355987055015</v>
      </c>
      <c r="G58" s="65">
        <v>22.006472491909385</v>
      </c>
      <c r="H58" s="65">
        <v>16.181229773462782</v>
      </c>
      <c r="I58" s="65">
        <v>20.711974110032365</v>
      </c>
      <c r="J58" s="65">
        <v>55.98705501618123</v>
      </c>
      <c r="K58" s="65">
        <v>6.4724919093851128</v>
      </c>
      <c r="L58" s="65">
        <v>19.093851132686083</v>
      </c>
      <c r="M58" s="65">
        <v>99.676375404530745</v>
      </c>
      <c r="N58" s="65">
        <v>0.3236245954692557</v>
      </c>
      <c r="O58" s="65">
        <v>0</v>
      </c>
      <c r="P58" s="65">
        <v>9.3851132686084142</v>
      </c>
      <c r="Q58" s="65">
        <v>22.574660471962986</v>
      </c>
      <c r="R58" s="65">
        <v>1.5609711211976069</v>
      </c>
      <c r="S58" s="65">
        <v>70.716658148363038</v>
      </c>
      <c r="T58" s="65">
        <v>40.129449838187703</v>
      </c>
    </row>
    <row r="59" spans="1:20" s="84" customFormat="1" ht="21" customHeight="1" x14ac:dyDescent="0.2">
      <c r="A59" s="65" t="s">
        <v>476</v>
      </c>
      <c r="B59" s="67" t="s">
        <v>1</v>
      </c>
      <c r="C59" s="67" t="s">
        <v>181</v>
      </c>
      <c r="D59" s="65">
        <v>6.7729083665338639</v>
      </c>
      <c r="E59" s="65">
        <v>20.318725099601593</v>
      </c>
      <c r="F59" s="65">
        <v>13.147410358565736</v>
      </c>
      <c r="G59" s="65">
        <v>26.294820717131472</v>
      </c>
      <c r="H59" s="65">
        <v>23.107569721115535</v>
      </c>
      <c r="I59" s="65">
        <v>17.131474103585656</v>
      </c>
      <c r="J59" s="65">
        <v>50.597609561752989</v>
      </c>
      <c r="K59" s="65">
        <v>4.7808764940239046</v>
      </c>
      <c r="L59" s="65">
        <v>9.9601593625498008</v>
      </c>
      <c r="M59" s="65">
        <v>3.1872509960159361</v>
      </c>
      <c r="N59" s="65">
        <v>82.470119521912352</v>
      </c>
      <c r="O59" s="65">
        <v>14.342629482071715</v>
      </c>
      <c r="P59" s="65">
        <v>11.155378486055776</v>
      </c>
      <c r="Q59" s="65">
        <v>17.410692491428183</v>
      </c>
      <c r="R59" s="65">
        <v>2.8003558260220873</v>
      </c>
      <c r="S59" s="65">
        <v>76.923947371607568</v>
      </c>
      <c r="T59" s="65">
        <v>33.067729083665334</v>
      </c>
    </row>
    <row r="60" spans="1:20" s="84" customFormat="1" ht="21" customHeight="1" x14ac:dyDescent="0.2">
      <c r="A60" s="65" t="s">
        <v>476</v>
      </c>
      <c r="B60" s="67" t="s">
        <v>1</v>
      </c>
      <c r="C60" s="67" t="s">
        <v>172</v>
      </c>
      <c r="D60" s="65">
        <v>2.9900332225913622</v>
      </c>
      <c r="E60" s="65">
        <v>20.26578073089701</v>
      </c>
      <c r="F60" s="65">
        <v>15.282392026578073</v>
      </c>
      <c r="G60" s="65">
        <v>22.923588039867109</v>
      </c>
      <c r="H60" s="65">
        <v>23.920265780730897</v>
      </c>
      <c r="I60" s="65">
        <v>17.607973421926911</v>
      </c>
      <c r="J60" s="65">
        <v>55.149501661129563</v>
      </c>
      <c r="K60" s="65">
        <v>2.9900332225913622</v>
      </c>
      <c r="L60" s="65">
        <v>20.930232558139537</v>
      </c>
      <c r="M60" s="65">
        <v>91.029900332225907</v>
      </c>
      <c r="N60" s="65">
        <v>8.6378737541528228</v>
      </c>
      <c r="O60" s="65">
        <v>0.33222591362126247</v>
      </c>
      <c r="P60" s="65">
        <v>9.9667774086378742</v>
      </c>
      <c r="Q60" s="65">
        <v>19.477897706186194</v>
      </c>
      <c r="R60" s="65">
        <v>2.711256951157841</v>
      </c>
      <c r="S60" s="65">
        <v>73.574514042489696</v>
      </c>
      <c r="T60" s="65">
        <v>29.2358803986711</v>
      </c>
    </row>
    <row r="61" spans="1:20" s="84" customFormat="1" ht="21" customHeight="1" x14ac:dyDescent="0.2">
      <c r="A61" s="65" t="s">
        <v>476</v>
      </c>
      <c r="B61" s="67" t="s">
        <v>1</v>
      </c>
      <c r="C61" s="67" t="s">
        <v>216</v>
      </c>
      <c r="D61" s="65">
        <v>6.8027210884353746</v>
      </c>
      <c r="E61" s="65">
        <v>26.190476190476193</v>
      </c>
      <c r="F61" s="65">
        <v>17.006802721088434</v>
      </c>
      <c r="G61" s="65">
        <v>25.170068027210885</v>
      </c>
      <c r="H61" s="65">
        <v>19.047619047619047</v>
      </c>
      <c r="I61" s="65">
        <v>12.585034013605442</v>
      </c>
      <c r="J61" s="65">
        <v>53.401360544217688</v>
      </c>
      <c r="K61" s="65">
        <v>10.544217687074831</v>
      </c>
      <c r="L61" s="65">
        <v>12.585034013605442</v>
      </c>
      <c r="M61" s="65">
        <v>2.7210884353741496</v>
      </c>
      <c r="N61" s="65">
        <v>82.993197278911566</v>
      </c>
      <c r="O61" s="65">
        <v>14.285714285714285</v>
      </c>
      <c r="P61" s="65">
        <v>13.26530612244898</v>
      </c>
      <c r="Q61" s="65">
        <v>27.802546272959823</v>
      </c>
      <c r="R61" s="65">
        <v>3.9484094526113478</v>
      </c>
      <c r="S61" s="65">
        <v>64.78044225185964</v>
      </c>
      <c r="T61" s="65">
        <v>30.952380952380953</v>
      </c>
    </row>
    <row r="62" spans="1:20" s="84" customFormat="1" ht="21" customHeight="1" x14ac:dyDescent="0.2">
      <c r="A62" s="65" t="s">
        <v>476</v>
      </c>
      <c r="B62" s="67" t="s">
        <v>1</v>
      </c>
      <c r="C62" s="67" t="s">
        <v>135</v>
      </c>
      <c r="D62" s="65">
        <v>4.5283018867924527</v>
      </c>
      <c r="E62" s="65">
        <v>18.113207547169811</v>
      </c>
      <c r="F62" s="65">
        <v>12.830188679245284</v>
      </c>
      <c r="G62" s="65">
        <v>18.867924528301888</v>
      </c>
      <c r="H62" s="65">
        <v>25.660377358490567</v>
      </c>
      <c r="I62" s="65">
        <v>24.528301886792452</v>
      </c>
      <c r="J62" s="65">
        <v>55.471698113207545</v>
      </c>
      <c r="K62" s="65">
        <v>4.1509433962264151</v>
      </c>
      <c r="L62" s="65">
        <v>18.113207547169811</v>
      </c>
      <c r="M62" s="65">
        <v>99.245283018867923</v>
      </c>
      <c r="N62" s="65">
        <v>0.37735849056603776</v>
      </c>
      <c r="O62" s="65">
        <v>0.37735849056603776</v>
      </c>
      <c r="P62" s="65">
        <v>10.188679245283019</v>
      </c>
      <c r="Q62" s="65">
        <v>14.514111525362624</v>
      </c>
      <c r="R62" s="65">
        <v>4.270594893575379</v>
      </c>
      <c r="S62" s="65">
        <v>76.950302283083488</v>
      </c>
      <c r="T62" s="65">
        <v>29.811320754716981</v>
      </c>
    </row>
    <row r="63" spans="1:20" s="84" customFormat="1" ht="21" customHeight="1" x14ac:dyDescent="0.2">
      <c r="A63" s="65" t="s">
        <v>476</v>
      </c>
      <c r="B63" s="67" t="s">
        <v>141</v>
      </c>
      <c r="C63" s="67" t="s">
        <v>176</v>
      </c>
      <c r="D63" s="65">
        <v>2.8037383177570092</v>
      </c>
      <c r="E63" s="65">
        <v>18.691588785046729</v>
      </c>
      <c r="F63" s="65">
        <v>13.084112149532709</v>
      </c>
      <c r="G63" s="65">
        <v>21.495327102803738</v>
      </c>
      <c r="H63" s="65">
        <v>28.037383177570092</v>
      </c>
      <c r="I63" s="65">
        <v>18.691588785046729</v>
      </c>
      <c r="J63" s="65">
        <v>47.663551401869157</v>
      </c>
      <c r="K63" s="65">
        <v>5.6074766355140184</v>
      </c>
      <c r="L63" s="65">
        <v>14.018691588785046</v>
      </c>
      <c r="M63" s="65">
        <v>0.93457943925233633</v>
      </c>
      <c r="N63" s="65">
        <v>71.028037383177562</v>
      </c>
      <c r="O63" s="65">
        <v>28.037383177570092</v>
      </c>
      <c r="P63" s="65">
        <v>9.3457943925233646</v>
      </c>
      <c r="Q63" s="65">
        <v>16.327189607539712</v>
      </c>
      <c r="R63" s="65">
        <v>1.2665349868965388</v>
      </c>
      <c r="S63" s="65">
        <v>80.408929073267359</v>
      </c>
      <c r="T63" s="65">
        <v>32.710280373831772</v>
      </c>
    </row>
    <row r="64" spans="1:20" s="84" customFormat="1" ht="21" customHeight="1" x14ac:dyDescent="0.2">
      <c r="A64" s="65" t="s">
        <v>476</v>
      </c>
      <c r="B64" s="67" t="s">
        <v>141</v>
      </c>
      <c r="C64" s="67" t="s">
        <v>186</v>
      </c>
      <c r="D64" s="65">
        <v>0.84745762711864403</v>
      </c>
      <c r="E64" s="65">
        <v>26.271186440677969</v>
      </c>
      <c r="F64" s="65">
        <v>9.3220338983050848</v>
      </c>
      <c r="G64" s="65">
        <v>17.796610169491526</v>
      </c>
      <c r="H64" s="65">
        <v>27.966101694915253</v>
      </c>
      <c r="I64" s="65">
        <v>18.64406779661017</v>
      </c>
      <c r="J64" s="65">
        <v>56.779661016949156</v>
      </c>
      <c r="K64" s="65">
        <v>2.5423728813559325</v>
      </c>
      <c r="L64" s="65">
        <v>7.6271186440677967</v>
      </c>
      <c r="M64" s="65">
        <v>5.0847457627118651</v>
      </c>
      <c r="N64" s="65">
        <v>93.220338983050837</v>
      </c>
      <c r="O64" s="65">
        <v>1.6949152542372881</v>
      </c>
      <c r="P64" s="65">
        <v>4.2372881355932197</v>
      </c>
      <c r="Q64" s="65">
        <v>11.561236185215444</v>
      </c>
      <c r="R64" s="65">
        <v>1.9731784470054949</v>
      </c>
      <c r="S64" s="65">
        <v>85.967937569484789</v>
      </c>
      <c r="T64" s="65">
        <v>29.66101694915254</v>
      </c>
    </row>
    <row r="65" spans="1:20" s="84" customFormat="1" ht="21" customHeight="1" x14ac:dyDescent="0.2">
      <c r="A65" s="65" t="s">
        <v>476</v>
      </c>
      <c r="B65" s="67" t="s">
        <v>141</v>
      </c>
      <c r="C65" s="67" t="s">
        <v>211</v>
      </c>
      <c r="D65" s="65">
        <v>1.7094017094017095</v>
      </c>
      <c r="E65" s="65">
        <v>7.6923076923076925</v>
      </c>
      <c r="F65" s="65">
        <v>15.384615384615385</v>
      </c>
      <c r="G65" s="65">
        <v>16.239316239316238</v>
      </c>
      <c r="H65" s="65">
        <v>30.76923076923077</v>
      </c>
      <c r="I65" s="65">
        <v>29.914529914529915</v>
      </c>
      <c r="J65" s="65">
        <v>47.863247863247864</v>
      </c>
      <c r="K65" s="65">
        <v>1.7094017094017095</v>
      </c>
      <c r="L65" s="65">
        <v>11.965811965811966</v>
      </c>
      <c r="M65" s="65">
        <v>100</v>
      </c>
      <c r="N65" s="65">
        <v>0</v>
      </c>
      <c r="O65" s="65">
        <v>0</v>
      </c>
      <c r="P65" s="65">
        <v>12.820512820512819</v>
      </c>
      <c r="Q65" s="65">
        <v>12.844188050221602</v>
      </c>
      <c r="R65" s="65">
        <v>0.29847900806561412</v>
      </c>
      <c r="S65" s="65">
        <v>80.721877550410156</v>
      </c>
      <c r="T65" s="65">
        <v>27.350427350427353</v>
      </c>
    </row>
    <row r="66" spans="1:20" s="84" customFormat="1" ht="21" customHeight="1" x14ac:dyDescent="0.2">
      <c r="A66" s="65" t="s">
        <v>476</v>
      </c>
      <c r="B66" s="67" t="s">
        <v>141</v>
      </c>
      <c r="C66" s="67" t="s">
        <v>200</v>
      </c>
      <c r="D66" s="65">
        <v>2.3076923076923079</v>
      </c>
      <c r="E66" s="65">
        <v>18.461538461538463</v>
      </c>
      <c r="F66" s="65">
        <v>9.2307692307692317</v>
      </c>
      <c r="G66" s="65">
        <v>17.692307692307693</v>
      </c>
      <c r="H66" s="65">
        <v>30.76923076923077</v>
      </c>
      <c r="I66" s="65">
        <v>23.846153846153847</v>
      </c>
      <c r="J66" s="65">
        <v>56.153846153846153</v>
      </c>
      <c r="K66" s="65">
        <v>1.5384615384615385</v>
      </c>
      <c r="L66" s="65">
        <v>16.153846153846153</v>
      </c>
      <c r="M66" s="65">
        <v>5.384615384615385</v>
      </c>
      <c r="N66" s="65">
        <v>93.84615384615384</v>
      </c>
      <c r="O66" s="65">
        <v>0.76923076923076927</v>
      </c>
      <c r="P66" s="65">
        <v>14.615384615384617</v>
      </c>
      <c r="Q66" s="65">
        <v>13.977871189593252</v>
      </c>
      <c r="R66" s="65">
        <v>5.7627009413051464</v>
      </c>
      <c r="S66" s="65">
        <v>74.468393200775466</v>
      </c>
      <c r="T66" s="65">
        <v>23.846153846153847</v>
      </c>
    </row>
    <row r="67" spans="1:20" s="84" customFormat="1" ht="21" customHeight="1" x14ac:dyDescent="0.2">
      <c r="A67" s="65" t="s">
        <v>476</v>
      </c>
      <c r="B67" s="67" t="s">
        <v>141</v>
      </c>
      <c r="C67" s="67" t="s">
        <v>218</v>
      </c>
      <c r="D67" s="65">
        <v>2.9268292682926833</v>
      </c>
      <c r="E67" s="65">
        <v>12.682926829268293</v>
      </c>
      <c r="F67" s="65">
        <v>13.170731707317074</v>
      </c>
      <c r="G67" s="65">
        <v>22.439024390243905</v>
      </c>
      <c r="H67" s="65">
        <v>34.146341463414636</v>
      </c>
      <c r="I67" s="65">
        <v>17.560975609756095</v>
      </c>
      <c r="J67" s="65">
        <v>46.829268292682933</v>
      </c>
      <c r="K67" s="65">
        <v>1.4634146341463417</v>
      </c>
      <c r="L67" s="65">
        <v>5.8536585365853666</v>
      </c>
      <c r="M67" s="65">
        <v>9.7560975609756095</v>
      </c>
      <c r="N67" s="65">
        <v>2.9268292682926833</v>
      </c>
      <c r="O67" s="65">
        <v>87.317073170731703</v>
      </c>
      <c r="P67" s="65">
        <v>12.682926829268293</v>
      </c>
      <c r="Q67" s="65">
        <v>9.7260736045586693</v>
      </c>
      <c r="R67" s="65">
        <v>3.2662642540963529</v>
      </c>
      <c r="S67" s="65">
        <v>81.933703843885553</v>
      </c>
      <c r="T67" s="65">
        <v>24.390243902439025</v>
      </c>
    </row>
    <row r="68" spans="1:20" s="84" customFormat="1" ht="21" customHeight="1" x14ac:dyDescent="0.2">
      <c r="A68" s="65" t="s">
        <v>476</v>
      </c>
      <c r="B68" s="67" t="s">
        <v>141</v>
      </c>
      <c r="C68" s="67" t="s">
        <v>196</v>
      </c>
      <c r="D68" s="65">
        <v>1.8018018018018018</v>
      </c>
      <c r="E68" s="65">
        <v>20.72072072072072</v>
      </c>
      <c r="F68" s="65">
        <v>8.1081081081081088</v>
      </c>
      <c r="G68" s="65">
        <v>19.81981981981982</v>
      </c>
      <c r="H68" s="65">
        <v>27.927927927927925</v>
      </c>
      <c r="I68" s="65">
        <v>23.423423423423422</v>
      </c>
      <c r="J68" s="65">
        <v>51.351351351351347</v>
      </c>
      <c r="K68" s="65">
        <v>2.7027027027027026</v>
      </c>
      <c r="L68" s="65">
        <v>6.3063063063063058</v>
      </c>
      <c r="M68" s="65">
        <v>5.4054054054054053</v>
      </c>
      <c r="N68" s="65">
        <v>93.693693693693689</v>
      </c>
      <c r="O68" s="65">
        <v>0.90090090090090091</v>
      </c>
      <c r="P68" s="65">
        <v>10.810810810810811</v>
      </c>
      <c r="Q68" s="65">
        <v>18.895880543269392</v>
      </c>
      <c r="R68" s="65">
        <v>2.7837845311738647</v>
      </c>
      <c r="S68" s="65">
        <v>77.576573869241386</v>
      </c>
      <c r="T68" s="65">
        <v>26.126126126126124</v>
      </c>
    </row>
    <row r="69" spans="1:20" s="84" customFormat="1" ht="21" customHeight="1" x14ac:dyDescent="0.2">
      <c r="A69" s="65" t="s">
        <v>476</v>
      </c>
      <c r="B69" s="67" t="s">
        <v>141</v>
      </c>
      <c r="C69" s="67" t="s">
        <v>166</v>
      </c>
      <c r="D69" s="65">
        <v>3.7383177570093453</v>
      </c>
      <c r="E69" s="65">
        <v>17.75700934579439</v>
      </c>
      <c r="F69" s="65">
        <v>12.149532710280374</v>
      </c>
      <c r="G69" s="65">
        <v>15.887850467289718</v>
      </c>
      <c r="H69" s="65">
        <v>29.906542056074763</v>
      </c>
      <c r="I69" s="65">
        <v>24.299065420560748</v>
      </c>
      <c r="J69" s="65">
        <v>48.598130841121495</v>
      </c>
      <c r="K69" s="65">
        <v>0.93457943925233633</v>
      </c>
      <c r="L69" s="65">
        <v>8.4112149532710276</v>
      </c>
      <c r="M69" s="65">
        <v>5.6074766355140184</v>
      </c>
      <c r="N69" s="65">
        <v>88.785046728971963</v>
      </c>
      <c r="O69" s="65">
        <v>5.6074766355140184</v>
      </c>
      <c r="P69" s="65">
        <v>6.5420560747663545</v>
      </c>
      <c r="Q69" s="65">
        <v>13.828206756922951</v>
      </c>
      <c r="R69" s="65">
        <v>4.7829831686302064</v>
      </c>
      <c r="S69" s="65">
        <v>78.91647316206361</v>
      </c>
      <c r="T69" s="65">
        <v>28.037383177570092</v>
      </c>
    </row>
    <row r="70" spans="1:20" s="84" customFormat="1" ht="21" customHeight="1" x14ac:dyDescent="0.2">
      <c r="A70" s="65" t="s">
        <v>476</v>
      </c>
      <c r="B70" s="67" t="s">
        <v>141</v>
      </c>
      <c r="C70" s="67" t="s">
        <v>214</v>
      </c>
      <c r="D70" s="65">
        <v>5.3571428571428568</v>
      </c>
      <c r="E70" s="65">
        <v>25</v>
      </c>
      <c r="F70" s="65">
        <v>12.5</v>
      </c>
      <c r="G70" s="65">
        <v>15.178571428571427</v>
      </c>
      <c r="H70" s="65">
        <v>25.892857142857146</v>
      </c>
      <c r="I70" s="65">
        <v>21.428571428571427</v>
      </c>
      <c r="J70" s="65">
        <v>51.785714285714292</v>
      </c>
      <c r="K70" s="65">
        <v>11.607142857142858</v>
      </c>
      <c r="L70" s="65">
        <v>19.642857142857142</v>
      </c>
      <c r="M70" s="65">
        <v>3.5714285714285712</v>
      </c>
      <c r="N70" s="65">
        <v>3.5714285714285712</v>
      </c>
      <c r="O70" s="65">
        <v>92.857142857142861</v>
      </c>
      <c r="P70" s="65">
        <v>12.5</v>
      </c>
      <c r="Q70" s="65">
        <v>20.33562248174308</v>
      </c>
      <c r="R70" s="65">
        <v>3.3987238421327151</v>
      </c>
      <c r="S70" s="65">
        <v>74.909095302772641</v>
      </c>
      <c r="T70" s="65">
        <v>33.928571428571431</v>
      </c>
    </row>
    <row r="71" spans="1:20" s="84" customFormat="1" ht="21" customHeight="1" x14ac:dyDescent="0.2">
      <c r="A71" s="65" t="s">
        <v>476</v>
      </c>
      <c r="B71" s="67" t="s">
        <v>141</v>
      </c>
      <c r="C71" s="67" t="s">
        <v>448</v>
      </c>
      <c r="D71" s="65">
        <v>1.3888888888888888</v>
      </c>
      <c r="E71" s="65">
        <v>19.444444444444446</v>
      </c>
      <c r="F71" s="65">
        <v>13.888888888888889</v>
      </c>
      <c r="G71" s="65">
        <v>18.055555555555554</v>
      </c>
      <c r="H71" s="65">
        <v>29.166666666666668</v>
      </c>
      <c r="I71" s="65">
        <v>19.444444444444446</v>
      </c>
      <c r="J71" s="65">
        <v>61.111111111111114</v>
      </c>
      <c r="K71" s="65">
        <v>1.3888888888888888</v>
      </c>
      <c r="L71" s="65">
        <v>15.277777777777779</v>
      </c>
      <c r="M71" s="65">
        <v>87.5</v>
      </c>
      <c r="N71" s="65">
        <v>12.5</v>
      </c>
      <c r="O71" s="65">
        <v>0</v>
      </c>
      <c r="P71" s="65">
        <v>13.888888888888889</v>
      </c>
      <c r="Q71" s="65">
        <v>16.341740497468439</v>
      </c>
      <c r="R71" s="65">
        <v>4.1867342222795827</v>
      </c>
      <c r="S71" s="65">
        <v>72.478304709420698</v>
      </c>
      <c r="T71" s="65">
        <v>33.333333333333329</v>
      </c>
    </row>
    <row r="72" spans="1:20" s="84" customFormat="1" ht="21" customHeight="1" x14ac:dyDescent="0.2">
      <c r="A72" s="65" t="s">
        <v>476</v>
      </c>
      <c r="B72" s="67" t="s">
        <v>141</v>
      </c>
      <c r="C72" s="67" t="s">
        <v>158</v>
      </c>
      <c r="D72" s="65">
        <v>4.5871559633027523</v>
      </c>
      <c r="E72" s="65">
        <v>29.357798165137616</v>
      </c>
      <c r="F72" s="65">
        <v>12.844036697247708</v>
      </c>
      <c r="G72" s="65">
        <v>18.348623853211009</v>
      </c>
      <c r="H72" s="65">
        <v>31.192660550458719</v>
      </c>
      <c r="I72" s="65">
        <v>8.2568807339449553</v>
      </c>
      <c r="J72" s="65">
        <v>62.385321100917437</v>
      </c>
      <c r="K72" s="65">
        <v>33.944954128440372</v>
      </c>
      <c r="L72" s="65">
        <v>48.623853211009177</v>
      </c>
      <c r="M72" s="65">
        <v>99.082568807339456</v>
      </c>
      <c r="N72" s="65">
        <v>0</v>
      </c>
      <c r="O72" s="65">
        <v>0.91743119266055051</v>
      </c>
      <c r="P72" s="65">
        <v>8.2568807339449553</v>
      </c>
      <c r="Q72" s="65">
        <v>8.8996648009620838</v>
      </c>
      <c r="R72" s="65">
        <v>10.667737302902106</v>
      </c>
      <c r="S72" s="65">
        <v>78.83884646158576</v>
      </c>
      <c r="T72" s="65">
        <v>29.357798165137616</v>
      </c>
    </row>
    <row r="73" spans="1:20" s="84" customFormat="1" ht="21" customHeight="1" x14ac:dyDescent="0.2">
      <c r="A73" s="65" t="s">
        <v>476</v>
      </c>
      <c r="B73" s="67" t="s">
        <v>141</v>
      </c>
      <c r="C73" s="67" t="s">
        <v>171</v>
      </c>
      <c r="D73" s="65">
        <v>2.0408163265306123</v>
      </c>
      <c r="E73" s="65">
        <v>11.224489795918368</v>
      </c>
      <c r="F73" s="65">
        <v>4.0816326530612246</v>
      </c>
      <c r="G73" s="65">
        <v>24.489795918367346</v>
      </c>
      <c r="H73" s="65">
        <v>38.775510204081634</v>
      </c>
      <c r="I73" s="65">
        <v>21.428571428571427</v>
      </c>
      <c r="J73" s="65">
        <v>59.183673469387756</v>
      </c>
      <c r="K73" s="65">
        <v>1.0204081632653061</v>
      </c>
      <c r="L73" s="65">
        <v>15.306122448979592</v>
      </c>
      <c r="M73" s="65">
        <v>12.244897959183673</v>
      </c>
      <c r="N73" s="65">
        <v>85.714285714285708</v>
      </c>
      <c r="O73" s="65">
        <v>2.0408163265306123</v>
      </c>
      <c r="P73" s="65">
        <v>10.204081632653061</v>
      </c>
      <c r="Q73" s="65">
        <v>8.2167082296106102</v>
      </c>
      <c r="R73" s="65">
        <v>3.9513599582944132</v>
      </c>
      <c r="S73" s="65">
        <v>84.090778630315015</v>
      </c>
      <c r="T73" s="65">
        <v>20.408163265306122</v>
      </c>
    </row>
    <row r="74" spans="1:20" s="84" customFormat="1" ht="21" customHeight="1" x14ac:dyDescent="0.2">
      <c r="A74" s="65" t="s">
        <v>476</v>
      </c>
      <c r="B74" s="67" t="s">
        <v>141</v>
      </c>
      <c r="C74" s="67" t="s">
        <v>142</v>
      </c>
      <c r="D74" s="65">
        <v>0.85470085470085477</v>
      </c>
      <c r="E74" s="65">
        <v>19.658119658119659</v>
      </c>
      <c r="F74" s="65">
        <v>14.529914529914532</v>
      </c>
      <c r="G74" s="65">
        <v>23.076923076923077</v>
      </c>
      <c r="H74" s="65">
        <v>22.222222222222221</v>
      </c>
      <c r="I74" s="65">
        <v>20.512820512820511</v>
      </c>
      <c r="J74" s="65">
        <v>49.572649572649574</v>
      </c>
      <c r="K74" s="65">
        <v>34.188034188034187</v>
      </c>
      <c r="L74" s="65">
        <v>46.153846153846153</v>
      </c>
      <c r="M74" s="65">
        <v>100</v>
      </c>
      <c r="N74" s="65">
        <v>0</v>
      </c>
      <c r="O74" s="65">
        <v>0</v>
      </c>
      <c r="P74" s="65">
        <v>10.256410256410255</v>
      </c>
      <c r="Q74" s="65">
        <v>14.680095491841916</v>
      </c>
      <c r="R74" s="65">
        <v>4.8666667006359132</v>
      </c>
      <c r="S74" s="65">
        <v>74.185103688536046</v>
      </c>
      <c r="T74" s="65">
        <v>39.316239316239319</v>
      </c>
    </row>
    <row r="75" spans="1:20" s="84" customFormat="1" ht="21" customHeight="1" x14ac:dyDescent="0.2">
      <c r="A75" s="65" t="s">
        <v>476</v>
      </c>
      <c r="B75" s="67" t="s">
        <v>141</v>
      </c>
      <c r="C75" s="67" t="s">
        <v>205</v>
      </c>
      <c r="D75" s="65">
        <v>2.8846153846153846</v>
      </c>
      <c r="E75" s="65">
        <v>9.6153846153846168</v>
      </c>
      <c r="F75" s="65">
        <v>9.6153846153846168</v>
      </c>
      <c r="G75" s="65">
        <v>25.961538461538463</v>
      </c>
      <c r="H75" s="65">
        <v>31.73076923076923</v>
      </c>
      <c r="I75" s="65">
        <v>23.076923076923077</v>
      </c>
      <c r="J75" s="65">
        <v>61.53846153846154</v>
      </c>
      <c r="K75" s="65">
        <v>12.5</v>
      </c>
      <c r="L75" s="65">
        <v>29.807692307692307</v>
      </c>
      <c r="M75" s="65">
        <v>83.65384615384616</v>
      </c>
      <c r="N75" s="65">
        <v>15.384615384615385</v>
      </c>
      <c r="O75" s="65">
        <v>0</v>
      </c>
      <c r="P75" s="65">
        <v>16.346153846153847</v>
      </c>
      <c r="Q75" s="65">
        <v>9.1004619043382302</v>
      </c>
      <c r="R75" s="65">
        <v>1.7856356017712331</v>
      </c>
      <c r="S75" s="65">
        <v>85.267052086312034</v>
      </c>
      <c r="T75" s="65">
        <v>24.03846153846154</v>
      </c>
    </row>
    <row r="76" spans="1:20" s="84" customFormat="1" ht="21" customHeight="1" x14ac:dyDescent="0.2">
      <c r="A76" s="65" t="s">
        <v>476</v>
      </c>
      <c r="B76" s="67" t="s">
        <v>141</v>
      </c>
      <c r="C76" s="67" t="s">
        <v>194</v>
      </c>
      <c r="D76" s="65">
        <v>5.1094890510948909</v>
      </c>
      <c r="E76" s="65">
        <v>24.087591240875913</v>
      </c>
      <c r="F76" s="65">
        <v>10.218978102189782</v>
      </c>
      <c r="G76" s="65">
        <v>17.518248175182482</v>
      </c>
      <c r="H76" s="65">
        <v>27.737226277372262</v>
      </c>
      <c r="I76" s="65">
        <v>20.437956204379564</v>
      </c>
      <c r="J76" s="65">
        <v>51.094890510948908</v>
      </c>
      <c r="K76" s="65">
        <v>2.1897810218978102</v>
      </c>
      <c r="L76" s="65">
        <v>13.138686131386862</v>
      </c>
      <c r="M76" s="65">
        <v>10.218978102189782</v>
      </c>
      <c r="N76" s="65">
        <v>4.3795620437956204</v>
      </c>
      <c r="O76" s="65">
        <v>85.40145985401459</v>
      </c>
      <c r="P76" s="65">
        <v>12.408759124087592</v>
      </c>
      <c r="Q76" s="65">
        <v>19.366848962214295</v>
      </c>
      <c r="R76" s="65">
        <v>3.3072577443810847</v>
      </c>
      <c r="S76" s="65">
        <v>73.475124499545899</v>
      </c>
      <c r="T76" s="65">
        <v>25.547445255474454</v>
      </c>
    </row>
    <row r="77" spans="1:20" s="84" customFormat="1" ht="21" customHeight="1" x14ac:dyDescent="0.2">
      <c r="A77" s="65" t="s">
        <v>476</v>
      </c>
      <c r="B77" s="67" t="s">
        <v>150</v>
      </c>
      <c r="C77" s="67" t="s">
        <v>161</v>
      </c>
      <c r="D77" s="65">
        <v>4.9019607843137258</v>
      </c>
      <c r="E77" s="65">
        <v>9.8039215686274517</v>
      </c>
      <c r="F77" s="65">
        <v>9.8039215686274517</v>
      </c>
      <c r="G77" s="65">
        <v>13.725490196078432</v>
      </c>
      <c r="H77" s="65">
        <v>35.294117647058826</v>
      </c>
      <c r="I77" s="65">
        <v>31.372549019607842</v>
      </c>
      <c r="J77" s="65">
        <v>61.764705882352942</v>
      </c>
      <c r="K77" s="65">
        <v>0.98039215686274506</v>
      </c>
      <c r="L77" s="65">
        <v>12.745098039215685</v>
      </c>
      <c r="M77" s="65">
        <v>5.8823529411764701</v>
      </c>
      <c r="N77" s="65">
        <v>94.117647058823522</v>
      </c>
      <c r="O77" s="65">
        <v>0</v>
      </c>
      <c r="P77" s="65">
        <v>18.627450980392158</v>
      </c>
      <c r="Q77" s="65">
        <v>11.361348456714657</v>
      </c>
      <c r="R77" s="65">
        <v>4.528418717013456</v>
      </c>
      <c r="S77" s="65">
        <v>83.592482449018689</v>
      </c>
      <c r="T77" s="65">
        <v>20.588235294117645</v>
      </c>
    </row>
    <row r="78" spans="1:20" s="84" customFormat="1" ht="21" customHeight="1" x14ac:dyDescent="0.2">
      <c r="A78" s="65" t="s">
        <v>476</v>
      </c>
      <c r="B78" s="67" t="s">
        <v>150</v>
      </c>
      <c r="C78" s="67" t="s">
        <v>193</v>
      </c>
      <c r="D78" s="65">
        <v>3.8095238095238098</v>
      </c>
      <c r="E78" s="65">
        <v>10.476190476190476</v>
      </c>
      <c r="F78" s="65">
        <v>10.476190476190476</v>
      </c>
      <c r="G78" s="65">
        <v>20</v>
      </c>
      <c r="H78" s="65">
        <v>33.333333333333329</v>
      </c>
      <c r="I78" s="65">
        <v>25.714285714285712</v>
      </c>
      <c r="J78" s="65">
        <v>48.571428571428569</v>
      </c>
      <c r="K78" s="65">
        <v>0.95238095238095244</v>
      </c>
      <c r="L78" s="65">
        <v>19.047619047619047</v>
      </c>
      <c r="M78" s="65">
        <v>20</v>
      </c>
      <c r="N78" s="65">
        <v>79.047619047619051</v>
      </c>
      <c r="O78" s="65">
        <v>0.95238095238095244</v>
      </c>
      <c r="P78" s="65">
        <v>8.5714285714285712</v>
      </c>
      <c r="Q78" s="65">
        <v>5.7666310912998959</v>
      </c>
      <c r="R78" s="65">
        <v>6.9326713260876609</v>
      </c>
      <c r="S78" s="65">
        <v>80.702466770054826</v>
      </c>
      <c r="T78" s="65">
        <v>24.761904761904763</v>
      </c>
    </row>
    <row r="79" spans="1:20" s="84" customFormat="1" ht="21" customHeight="1" x14ac:dyDescent="0.2">
      <c r="A79" s="65" t="s">
        <v>476</v>
      </c>
      <c r="B79" s="67" t="s">
        <v>150</v>
      </c>
      <c r="C79" s="67" t="s">
        <v>151</v>
      </c>
      <c r="D79" s="65">
        <v>1.4925373134328357</v>
      </c>
      <c r="E79" s="65">
        <v>15.671641791044777</v>
      </c>
      <c r="F79" s="65">
        <v>17.164179104477611</v>
      </c>
      <c r="G79" s="65">
        <v>14.925373134328357</v>
      </c>
      <c r="H79" s="65">
        <v>26.119402985074625</v>
      </c>
      <c r="I79" s="65">
        <v>26.119402985074625</v>
      </c>
      <c r="J79" s="65">
        <v>54.477611940298509</v>
      </c>
      <c r="K79" s="65">
        <v>1.4925373134328357</v>
      </c>
      <c r="L79" s="65">
        <v>18.656716417910449</v>
      </c>
      <c r="M79" s="65">
        <v>89.552238805970148</v>
      </c>
      <c r="N79" s="65">
        <v>10.44776119402985</v>
      </c>
      <c r="O79" s="65">
        <v>0</v>
      </c>
      <c r="P79" s="65">
        <v>11.194029850746269</v>
      </c>
      <c r="Q79" s="65">
        <v>13.740326931860261</v>
      </c>
      <c r="R79" s="65">
        <v>1.545979363197594</v>
      </c>
      <c r="S79" s="65">
        <v>82.594609166988391</v>
      </c>
      <c r="T79" s="65">
        <v>33.582089552238806</v>
      </c>
    </row>
    <row r="80" spans="1:20" s="84" customFormat="1" ht="21" customHeight="1" x14ac:dyDescent="0.2">
      <c r="A80" s="65" t="s">
        <v>476</v>
      </c>
      <c r="B80" s="67" t="s">
        <v>150</v>
      </c>
      <c r="C80" s="67" t="s">
        <v>174</v>
      </c>
      <c r="D80" s="65">
        <v>0.93457943925233633</v>
      </c>
      <c r="E80" s="65">
        <v>14.953271028037381</v>
      </c>
      <c r="F80" s="65">
        <v>14.018691588785046</v>
      </c>
      <c r="G80" s="65">
        <v>23.364485981308412</v>
      </c>
      <c r="H80" s="65">
        <v>31.775700934579437</v>
      </c>
      <c r="I80" s="65">
        <v>15.887850467289718</v>
      </c>
      <c r="J80" s="65">
        <v>51.401869158878498</v>
      </c>
      <c r="K80" s="65">
        <v>7.4766355140186906</v>
      </c>
      <c r="L80" s="65">
        <v>17.75700934579439</v>
      </c>
      <c r="M80" s="65">
        <v>18.691588785046729</v>
      </c>
      <c r="N80" s="65">
        <v>81.308411214953267</v>
      </c>
      <c r="O80" s="65">
        <v>0</v>
      </c>
      <c r="P80" s="65">
        <v>8.4112149532710276</v>
      </c>
      <c r="Q80" s="65">
        <v>5.0987125379358433</v>
      </c>
      <c r="R80" s="65">
        <v>5.348081032134214</v>
      </c>
      <c r="S80" s="65">
        <v>86.556985316988957</v>
      </c>
      <c r="T80" s="65">
        <v>36.44859813084112</v>
      </c>
    </row>
    <row r="81" spans="1:20" s="84" customFormat="1" ht="21" customHeight="1" x14ac:dyDescent="0.2">
      <c r="A81" s="65" t="s">
        <v>476</v>
      </c>
      <c r="B81" s="67" t="s">
        <v>150</v>
      </c>
      <c r="C81" s="67" t="s">
        <v>164</v>
      </c>
      <c r="D81" s="65">
        <v>2.083333333333333</v>
      </c>
      <c r="E81" s="65">
        <v>14.583333333333334</v>
      </c>
      <c r="F81" s="65">
        <v>6.25</v>
      </c>
      <c r="G81" s="65">
        <v>18.75</v>
      </c>
      <c r="H81" s="65">
        <v>31.25</v>
      </c>
      <c r="I81" s="65">
        <v>29.166666666666668</v>
      </c>
      <c r="J81" s="65">
        <v>61.458333333333336</v>
      </c>
      <c r="K81" s="65">
        <v>1.0416666666666665</v>
      </c>
      <c r="L81" s="65">
        <v>8.3333333333333321</v>
      </c>
      <c r="M81" s="65">
        <v>2.083333333333333</v>
      </c>
      <c r="N81" s="65">
        <v>89.583333333333343</v>
      </c>
      <c r="O81" s="65">
        <v>8.3333333333333321</v>
      </c>
      <c r="P81" s="65">
        <v>9.375</v>
      </c>
      <c r="Q81" s="65">
        <v>4.1540904061866293</v>
      </c>
      <c r="R81" s="65">
        <v>2.2514156923379063</v>
      </c>
      <c r="S81" s="65">
        <v>90.454608684175255</v>
      </c>
      <c r="T81" s="65">
        <v>22.916666666666664</v>
      </c>
    </row>
    <row r="82" spans="1:20" s="84" customFormat="1" ht="21" customHeight="1" x14ac:dyDescent="0.2">
      <c r="A82" s="65" t="s">
        <v>476</v>
      </c>
      <c r="B82" s="67" t="s">
        <v>150</v>
      </c>
      <c r="C82" s="67" t="s">
        <v>206</v>
      </c>
      <c r="D82" s="65">
        <v>6.481481481481481</v>
      </c>
      <c r="E82" s="65">
        <v>12.962962962962962</v>
      </c>
      <c r="F82" s="65">
        <v>11.111111111111111</v>
      </c>
      <c r="G82" s="65">
        <v>21.296296296296298</v>
      </c>
      <c r="H82" s="65">
        <v>30.555555555555557</v>
      </c>
      <c r="I82" s="65">
        <v>24.074074074074073</v>
      </c>
      <c r="J82" s="65">
        <v>52.777777777777779</v>
      </c>
      <c r="K82" s="65">
        <v>0</v>
      </c>
      <c r="L82" s="65">
        <v>8.3333333333333321</v>
      </c>
      <c r="M82" s="65">
        <v>18.518518518518519</v>
      </c>
      <c r="N82" s="65">
        <v>80.555555555555557</v>
      </c>
      <c r="O82" s="65">
        <v>0.92592592592592582</v>
      </c>
      <c r="P82" s="65">
        <v>8.3333333333333321</v>
      </c>
      <c r="Q82" s="65">
        <v>10.491467396805918</v>
      </c>
      <c r="R82" s="65">
        <v>3.6039671515325229</v>
      </c>
      <c r="S82" s="65">
        <v>83.930912502091914</v>
      </c>
      <c r="T82" s="65">
        <v>36.111111111111107</v>
      </c>
    </row>
    <row r="83" spans="1:20" s="84" customFormat="1" ht="21" customHeight="1" x14ac:dyDescent="0.2">
      <c r="A83" s="65" t="s">
        <v>476</v>
      </c>
      <c r="B83" s="67" t="s">
        <v>150</v>
      </c>
      <c r="C83" s="67" t="s">
        <v>195</v>
      </c>
      <c r="D83" s="65">
        <v>0.82644628099173556</v>
      </c>
      <c r="E83" s="65">
        <v>15.702479338842975</v>
      </c>
      <c r="F83" s="65">
        <v>11.570247933884298</v>
      </c>
      <c r="G83" s="65">
        <v>25.619834710743799</v>
      </c>
      <c r="H83" s="65">
        <v>23.966942148760332</v>
      </c>
      <c r="I83" s="65">
        <v>23.140495867768596</v>
      </c>
      <c r="J83" s="65">
        <v>59.504132231404959</v>
      </c>
      <c r="K83" s="65">
        <v>1.6528925619834711</v>
      </c>
      <c r="L83" s="65">
        <v>24.793388429752067</v>
      </c>
      <c r="M83" s="65">
        <v>16.528925619834713</v>
      </c>
      <c r="N83" s="65">
        <v>57.02479338842975</v>
      </c>
      <c r="O83" s="65">
        <v>26.446280991735538</v>
      </c>
      <c r="P83" s="65">
        <v>5.785123966942149</v>
      </c>
      <c r="Q83" s="65">
        <v>8.4364074288805284</v>
      </c>
      <c r="R83" s="65">
        <v>2.0463217861445697</v>
      </c>
      <c r="S83" s="65">
        <v>87.37178480813337</v>
      </c>
      <c r="T83" s="65">
        <v>33.884297520661157</v>
      </c>
    </row>
    <row r="84" spans="1:20" s="84" customFormat="1" ht="21" customHeight="1" x14ac:dyDescent="0.2">
      <c r="A84" s="65" t="s">
        <v>476</v>
      </c>
      <c r="B84" s="67" t="s">
        <v>150</v>
      </c>
      <c r="C84" s="67" t="s">
        <v>187</v>
      </c>
      <c r="D84" s="65">
        <v>0</v>
      </c>
      <c r="E84" s="65">
        <v>12.5</v>
      </c>
      <c r="F84" s="65">
        <v>9.6153846153846168</v>
      </c>
      <c r="G84" s="65">
        <v>16.346153846153847</v>
      </c>
      <c r="H84" s="65">
        <v>36.538461538461533</v>
      </c>
      <c r="I84" s="65">
        <v>25</v>
      </c>
      <c r="J84" s="65">
        <v>50.96153846153846</v>
      </c>
      <c r="K84" s="65">
        <v>1.9230769230769231</v>
      </c>
      <c r="L84" s="65">
        <v>7.6923076923076925</v>
      </c>
      <c r="M84" s="65">
        <v>4.8076923076923084</v>
      </c>
      <c r="N84" s="65">
        <v>77.884615384615387</v>
      </c>
      <c r="O84" s="65">
        <v>17.307692307692307</v>
      </c>
      <c r="P84" s="65">
        <v>18.269230769230766</v>
      </c>
      <c r="Q84" s="65">
        <v>10.311360397261469</v>
      </c>
      <c r="R84" s="65">
        <v>2.7655562041389921</v>
      </c>
      <c r="S84" s="65">
        <v>85.008584292423834</v>
      </c>
      <c r="T84" s="65">
        <v>20.192307692307693</v>
      </c>
    </row>
    <row r="85" spans="1:20" s="84" customFormat="1" ht="21" customHeight="1" x14ac:dyDescent="0.2">
      <c r="A85" s="65" t="s">
        <v>476</v>
      </c>
      <c r="B85" s="67" t="s">
        <v>150</v>
      </c>
      <c r="C85" s="67" t="s">
        <v>191</v>
      </c>
      <c r="D85" s="65">
        <v>0.96153846153846156</v>
      </c>
      <c r="E85" s="65">
        <v>15.384615384615385</v>
      </c>
      <c r="F85" s="65">
        <v>7.6923076923076925</v>
      </c>
      <c r="G85" s="65">
        <v>24.03846153846154</v>
      </c>
      <c r="H85" s="65">
        <v>30.76923076923077</v>
      </c>
      <c r="I85" s="65">
        <v>22.115384615384613</v>
      </c>
      <c r="J85" s="65">
        <v>54.807692307692314</v>
      </c>
      <c r="K85" s="65">
        <v>2.8846153846153846</v>
      </c>
      <c r="L85" s="65">
        <v>9.6153846153846168</v>
      </c>
      <c r="M85" s="65">
        <v>10.576923076923077</v>
      </c>
      <c r="N85" s="65">
        <v>88.461538461538453</v>
      </c>
      <c r="O85" s="65">
        <v>0.96153846153846156</v>
      </c>
      <c r="P85" s="65">
        <v>10.576923076923077</v>
      </c>
      <c r="Q85" s="65">
        <v>6.1005264035091491</v>
      </c>
      <c r="R85" s="65">
        <v>7.0694542139811469</v>
      </c>
      <c r="S85" s="65">
        <v>82.035180506364156</v>
      </c>
      <c r="T85" s="65">
        <v>23.076923076923077</v>
      </c>
    </row>
    <row r="86" spans="1:20" s="84" customFormat="1" ht="21" customHeight="1" x14ac:dyDescent="0.2">
      <c r="A86" s="65" t="s">
        <v>476</v>
      </c>
      <c r="B86" s="67" t="s">
        <v>150</v>
      </c>
      <c r="C86" s="67" t="s">
        <v>177</v>
      </c>
      <c r="D86" s="65">
        <v>6.3829787234042552</v>
      </c>
      <c r="E86" s="65">
        <v>19.148936170212767</v>
      </c>
      <c r="F86" s="65">
        <v>3.1914893617021276</v>
      </c>
      <c r="G86" s="65">
        <v>22.340425531914892</v>
      </c>
      <c r="H86" s="65">
        <v>30.851063829787233</v>
      </c>
      <c r="I86" s="65">
        <v>24.468085106382979</v>
      </c>
      <c r="J86" s="65">
        <v>46.808510638297875</v>
      </c>
      <c r="K86" s="65">
        <v>2.1276595744680851</v>
      </c>
      <c r="L86" s="65">
        <v>6.3829787234042552</v>
      </c>
      <c r="M86" s="65">
        <v>3.1914893617021276</v>
      </c>
      <c r="N86" s="65">
        <v>5.3191489361702127</v>
      </c>
      <c r="O86" s="65">
        <v>91.489361702127653</v>
      </c>
      <c r="P86" s="65">
        <v>10.638297872340425</v>
      </c>
      <c r="Q86" s="65">
        <v>9.8233251814414313</v>
      </c>
      <c r="R86" s="65">
        <v>0.15950053787171101</v>
      </c>
      <c r="S86" s="65">
        <v>88.996219614600577</v>
      </c>
      <c r="T86" s="65">
        <v>26.595744680851062</v>
      </c>
    </row>
    <row r="87" spans="1:20" s="84" customFormat="1" ht="21" customHeight="1" x14ac:dyDescent="0.2">
      <c r="A87" s="65" t="s">
        <v>476</v>
      </c>
      <c r="B87" s="67" t="s">
        <v>150</v>
      </c>
      <c r="C87" s="67" t="s">
        <v>178</v>
      </c>
      <c r="D87" s="65">
        <v>2.6785714285714284</v>
      </c>
      <c r="E87" s="65">
        <v>18.75</v>
      </c>
      <c r="F87" s="65">
        <v>11.607142857142858</v>
      </c>
      <c r="G87" s="65">
        <v>16.071428571428573</v>
      </c>
      <c r="H87" s="65">
        <v>24.107142857142858</v>
      </c>
      <c r="I87" s="65">
        <v>29.464285714285715</v>
      </c>
      <c r="J87" s="65">
        <v>47.321428571428569</v>
      </c>
      <c r="K87" s="65">
        <v>0</v>
      </c>
      <c r="L87" s="65">
        <v>8.0357142857142865</v>
      </c>
      <c r="M87" s="65">
        <v>0</v>
      </c>
      <c r="N87" s="65">
        <v>4.4642857142857144</v>
      </c>
      <c r="O87" s="65">
        <v>95.535714285714292</v>
      </c>
      <c r="P87" s="65">
        <v>8.9285714285714288</v>
      </c>
      <c r="Q87" s="65">
        <v>12.146401308564316</v>
      </c>
      <c r="R87" s="65">
        <v>4.9951037046606972</v>
      </c>
      <c r="S87" s="65">
        <v>76.04827534305835</v>
      </c>
      <c r="T87" s="65">
        <v>14.285714285714285</v>
      </c>
    </row>
    <row r="88" spans="1:20" s="84" customFormat="1" ht="21" customHeight="1" x14ac:dyDescent="0.2">
      <c r="A88" s="65" t="s">
        <v>476</v>
      </c>
      <c r="B88" s="67" t="s">
        <v>150</v>
      </c>
      <c r="C88" s="67" t="s">
        <v>167</v>
      </c>
      <c r="D88" s="65">
        <v>5.6603773584905666</v>
      </c>
      <c r="E88" s="65">
        <v>12.264150943396226</v>
      </c>
      <c r="F88" s="65">
        <v>5.6603773584905666</v>
      </c>
      <c r="G88" s="65">
        <v>23.584905660377359</v>
      </c>
      <c r="H88" s="65">
        <v>33.018867924528301</v>
      </c>
      <c r="I88" s="65">
        <v>25.471698113207548</v>
      </c>
      <c r="J88" s="65">
        <v>50.943396226415096</v>
      </c>
      <c r="K88" s="65">
        <v>0.94339622641509435</v>
      </c>
      <c r="L88" s="65">
        <v>7.5471698113207548</v>
      </c>
      <c r="M88" s="65">
        <v>5.6603773584905666</v>
      </c>
      <c r="N88" s="65">
        <v>77.358490566037744</v>
      </c>
      <c r="O88" s="65">
        <v>16.981132075471699</v>
      </c>
      <c r="P88" s="65">
        <v>20.754716981132077</v>
      </c>
      <c r="Q88" s="65">
        <v>5.2854155798229154</v>
      </c>
      <c r="R88" s="65">
        <v>3.161703761363365</v>
      </c>
      <c r="S88" s="65">
        <v>91.070997329165706</v>
      </c>
      <c r="T88" s="65">
        <v>20.754716981132077</v>
      </c>
    </row>
    <row r="89" spans="1:20" s="84" customFormat="1" ht="21" customHeight="1" x14ac:dyDescent="0.2">
      <c r="A89" s="65" t="s">
        <v>476</v>
      </c>
      <c r="B89" s="67" t="s">
        <v>150</v>
      </c>
      <c r="C89" s="67" t="s">
        <v>207</v>
      </c>
      <c r="D89" s="65">
        <v>10.465116279069768</v>
      </c>
      <c r="E89" s="65">
        <v>11.627906976744185</v>
      </c>
      <c r="F89" s="65">
        <v>6.9767441860465116</v>
      </c>
      <c r="G89" s="65">
        <v>12.790697674418606</v>
      </c>
      <c r="H89" s="65">
        <v>31.395348837209301</v>
      </c>
      <c r="I89" s="65">
        <v>37.209302325581397</v>
      </c>
      <c r="J89" s="65">
        <v>54.651162790697668</v>
      </c>
      <c r="K89" s="65">
        <v>1.1627906976744187</v>
      </c>
      <c r="L89" s="65">
        <v>9.3023255813953494</v>
      </c>
      <c r="M89" s="65">
        <v>97.674418604651152</v>
      </c>
      <c r="N89" s="65">
        <v>2.3255813953488373</v>
      </c>
      <c r="O89" s="65">
        <v>0</v>
      </c>
      <c r="P89" s="65">
        <v>9.3023255813953494</v>
      </c>
      <c r="Q89" s="65">
        <v>2.6344130581461616</v>
      </c>
      <c r="R89" s="65">
        <v>7.1075651586492636</v>
      </c>
      <c r="S89" s="65">
        <v>85.319414609565712</v>
      </c>
      <c r="T89" s="65">
        <v>17.441860465116278</v>
      </c>
    </row>
    <row r="90" spans="1:20" s="84" customFormat="1" ht="21" customHeight="1" x14ac:dyDescent="0.2">
      <c r="A90" s="65" t="s">
        <v>476</v>
      </c>
      <c r="B90" s="67" t="s">
        <v>150</v>
      </c>
      <c r="C90" s="67" t="s">
        <v>449</v>
      </c>
      <c r="D90" s="65">
        <v>9.5744680851063837</v>
      </c>
      <c r="E90" s="65">
        <v>13.829787234042554</v>
      </c>
      <c r="F90" s="65">
        <v>11.702127659574469</v>
      </c>
      <c r="G90" s="65">
        <v>19.148936170212767</v>
      </c>
      <c r="H90" s="65">
        <v>32.978723404255319</v>
      </c>
      <c r="I90" s="65">
        <v>22.340425531914892</v>
      </c>
      <c r="J90" s="65">
        <v>50</v>
      </c>
      <c r="K90" s="65">
        <v>2.1276595744680851</v>
      </c>
      <c r="L90" s="65">
        <v>4.2553191489361701</v>
      </c>
      <c r="M90" s="65">
        <v>0</v>
      </c>
      <c r="N90" s="65">
        <v>2.1276595744680851</v>
      </c>
      <c r="O90" s="65">
        <v>97.872340425531917</v>
      </c>
      <c r="P90" s="65">
        <v>8.5106382978723403</v>
      </c>
      <c r="Q90" s="65">
        <v>6.8302989425353218</v>
      </c>
      <c r="R90" s="65">
        <v>2.6607954918545804</v>
      </c>
      <c r="S90" s="65">
        <v>86.512446055518936</v>
      </c>
      <c r="T90" s="65">
        <v>19.148936170212767</v>
      </c>
    </row>
    <row r="91" spans="1:20" s="84" customFormat="1" ht="21" customHeight="1" x14ac:dyDescent="0.2">
      <c r="A91" s="65" t="s">
        <v>476</v>
      </c>
      <c r="B91" s="67" t="s">
        <v>150</v>
      </c>
      <c r="C91" s="67" t="s">
        <v>188</v>
      </c>
      <c r="D91" s="65">
        <v>5.1282051282051277</v>
      </c>
      <c r="E91" s="65">
        <v>15.384615384615385</v>
      </c>
      <c r="F91" s="65">
        <v>13.675213675213676</v>
      </c>
      <c r="G91" s="65">
        <v>12.820512820512819</v>
      </c>
      <c r="H91" s="65">
        <v>36.752136752136757</v>
      </c>
      <c r="I91" s="65">
        <v>21.367521367521366</v>
      </c>
      <c r="J91" s="65">
        <v>60.683760683760681</v>
      </c>
      <c r="K91" s="65">
        <v>1.7094017094017095</v>
      </c>
      <c r="L91" s="65">
        <v>11.965811965811966</v>
      </c>
      <c r="M91" s="65">
        <v>5.1282051282051277</v>
      </c>
      <c r="N91" s="65">
        <v>94.871794871794862</v>
      </c>
      <c r="O91" s="65">
        <v>0</v>
      </c>
      <c r="P91" s="65">
        <v>15.384615384615385</v>
      </c>
      <c r="Q91" s="65">
        <v>7.3290874120895895</v>
      </c>
      <c r="R91" s="65">
        <v>6.159475668858172</v>
      </c>
      <c r="S91" s="65">
        <v>81.264022108805051</v>
      </c>
      <c r="T91" s="65">
        <v>29.914529914529915</v>
      </c>
    </row>
    <row r="92" spans="1:20" s="84" customFormat="1" ht="21" customHeight="1" x14ac:dyDescent="0.2">
      <c r="A92" s="65" t="s">
        <v>476</v>
      </c>
      <c r="B92" s="67" t="s">
        <v>150</v>
      </c>
      <c r="C92" s="67" t="s">
        <v>169</v>
      </c>
      <c r="D92" s="65">
        <v>8.791208791208792</v>
      </c>
      <c r="E92" s="65">
        <v>13.186813186813188</v>
      </c>
      <c r="F92" s="65">
        <v>4.395604395604396</v>
      </c>
      <c r="G92" s="65">
        <v>16.483516483516482</v>
      </c>
      <c r="H92" s="65">
        <v>36.263736263736263</v>
      </c>
      <c r="I92" s="65">
        <v>29.670329670329672</v>
      </c>
      <c r="J92" s="65">
        <v>51.648351648351657</v>
      </c>
      <c r="K92" s="65">
        <v>0</v>
      </c>
      <c r="L92" s="65">
        <v>15.384615384615385</v>
      </c>
      <c r="M92" s="65">
        <v>7.6923076923076925</v>
      </c>
      <c r="N92" s="65">
        <v>3.296703296703297</v>
      </c>
      <c r="O92" s="65">
        <v>89.010989010989007</v>
      </c>
      <c r="P92" s="65">
        <v>6.593406593406594</v>
      </c>
      <c r="Q92" s="65">
        <v>5.2118836300421574</v>
      </c>
      <c r="R92" s="65">
        <v>2.1473574821770161</v>
      </c>
      <c r="S92" s="65">
        <v>89.309261899079146</v>
      </c>
      <c r="T92" s="65">
        <v>24.175824175824175</v>
      </c>
    </row>
    <row r="93" spans="1:20" s="84" customFormat="1" ht="21" customHeight="1" x14ac:dyDescent="0.2">
      <c r="A93" s="65" t="s">
        <v>476</v>
      </c>
      <c r="B93" s="67" t="s">
        <v>150</v>
      </c>
      <c r="C93" s="67" t="s">
        <v>170</v>
      </c>
      <c r="D93" s="65">
        <v>3.4782608695652173</v>
      </c>
      <c r="E93" s="65">
        <v>11.304347826086957</v>
      </c>
      <c r="F93" s="65">
        <v>9.5652173913043477</v>
      </c>
      <c r="G93" s="65">
        <v>18.260869565217391</v>
      </c>
      <c r="H93" s="65">
        <v>35.652173913043477</v>
      </c>
      <c r="I93" s="65">
        <v>25.217391304347824</v>
      </c>
      <c r="J93" s="65">
        <v>48.695652173913047</v>
      </c>
      <c r="K93" s="65">
        <v>0.86956521739130432</v>
      </c>
      <c r="L93" s="65">
        <v>13.043478260869565</v>
      </c>
      <c r="M93" s="65">
        <v>15.65217391304348</v>
      </c>
      <c r="N93" s="65">
        <v>77.391304347826079</v>
      </c>
      <c r="O93" s="65">
        <v>6.9565217391304346</v>
      </c>
      <c r="P93" s="65">
        <v>6.9565217391304346</v>
      </c>
      <c r="Q93" s="65">
        <v>6.6938463075289372</v>
      </c>
      <c r="R93" s="65">
        <v>2.2309111550818774</v>
      </c>
      <c r="S93" s="65">
        <v>86.590631114893952</v>
      </c>
      <c r="T93" s="65">
        <v>23.478260869565219</v>
      </c>
    </row>
    <row r="94" spans="1:20" s="84" customFormat="1" ht="21" customHeight="1" x14ac:dyDescent="0.2">
      <c r="A94" s="65" t="s">
        <v>476</v>
      </c>
      <c r="B94" s="67" t="s">
        <v>150</v>
      </c>
      <c r="C94" s="67" t="s">
        <v>202</v>
      </c>
      <c r="D94" s="65">
        <v>3.7383177570093453</v>
      </c>
      <c r="E94" s="65">
        <v>14.018691588785046</v>
      </c>
      <c r="F94" s="65">
        <v>3.7383177570093453</v>
      </c>
      <c r="G94" s="65">
        <v>14.953271028037381</v>
      </c>
      <c r="H94" s="65">
        <v>32.710280373831772</v>
      </c>
      <c r="I94" s="65">
        <v>34.579439252336449</v>
      </c>
      <c r="J94" s="65">
        <v>48.598130841121495</v>
      </c>
      <c r="K94" s="65">
        <v>1.8691588785046727</v>
      </c>
      <c r="L94" s="65">
        <v>10.2803738317757</v>
      </c>
      <c r="M94" s="65">
        <v>22.429906542056074</v>
      </c>
      <c r="N94" s="65">
        <v>77.570093457943926</v>
      </c>
      <c r="O94" s="65">
        <v>0</v>
      </c>
      <c r="P94" s="65">
        <v>6.5420560747663545</v>
      </c>
      <c r="Q94" s="65">
        <v>4.2816797137445022</v>
      </c>
      <c r="R94" s="65">
        <v>1.427327949225957</v>
      </c>
      <c r="S94" s="65">
        <v>93.197590960825067</v>
      </c>
      <c r="T94" s="65">
        <v>29.906542056074763</v>
      </c>
    </row>
    <row r="95" spans="1:20" s="84" customFormat="1" ht="21" customHeight="1" x14ac:dyDescent="0.2">
      <c r="A95" s="65" t="s">
        <v>476</v>
      </c>
      <c r="B95" s="67" t="s">
        <v>150</v>
      </c>
      <c r="C95" s="67" t="s">
        <v>179</v>
      </c>
      <c r="D95" s="65">
        <v>6.8181818181818175</v>
      </c>
      <c r="E95" s="65">
        <v>17.045454545454543</v>
      </c>
      <c r="F95" s="65">
        <v>7.9545454545454541</v>
      </c>
      <c r="G95" s="65">
        <v>14.772727272727273</v>
      </c>
      <c r="H95" s="65">
        <v>30.681818181818183</v>
      </c>
      <c r="I95" s="65">
        <v>29.545454545454547</v>
      </c>
      <c r="J95" s="65">
        <v>53.409090909090907</v>
      </c>
      <c r="K95" s="65">
        <v>3.4090909090909087</v>
      </c>
      <c r="L95" s="65">
        <v>17.045454545454543</v>
      </c>
      <c r="M95" s="65">
        <v>13.636363636363635</v>
      </c>
      <c r="N95" s="65">
        <v>7.9545454545454541</v>
      </c>
      <c r="O95" s="65">
        <v>78.409090909090907</v>
      </c>
      <c r="P95" s="65">
        <v>10.227272727272728</v>
      </c>
      <c r="Q95" s="65">
        <v>13.282218119391867</v>
      </c>
      <c r="R95" s="65">
        <v>2.1164074053793915</v>
      </c>
      <c r="S95" s="65">
        <v>82.08482104051464</v>
      </c>
      <c r="T95" s="65">
        <v>20.454545454545457</v>
      </c>
    </row>
    <row r="96" spans="1:20" s="84" customFormat="1" ht="21" customHeight="1" x14ac:dyDescent="0.2">
      <c r="A96" s="65" t="s">
        <v>476</v>
      </c>
      <c r="B96" s="67" t="s">
        <v>150</v>
      </c>
      <c r="C96" s="67" t="s">
        <v>197</v>
      </c>
      <c r="D96" s="65">
        <v>3.7037037037037033</v>
      </c>
      <c r="E96" s="65">
        <v>10.185185185185185</v>
      </c>
      <c r="F96" s="65">
        <v>11.111111111111111</v>
      </c>
      <c r="G96" s="65">
        <v>15.74074074074074</v>
      </c>
      <c r="H96" s="65">
        <v>31.481481481481481</v>
      </c>
      <c r="I96" s="65">
        <v>31.481481481481481</v>
      </c>
      <c r="J96" s="65">
        <v>50</v>
      </c>
      <c r="K96" s="65">
        <v>2.7777777777777777</v>
      </c>
      <c r="L96" s="65">
        <v>14.814814814814813</v>
      </c>
      <c r="M96" s="65">
        <v>14.814814814814813</v>
      </c>
      <c r="N96" s="65">
        <v>54.629629629629626</v>
      </c>
      <c r="O96" s="65">
        <v>29.629629629629626</v>
      </c>
      <c r="P96" s="65">
        <v>10.185185185185185</v>
      </c>
      <c r="Q96" s="65">
        <v>10.317301253419737</v>
      </c>
      <c r="R96" s="65">
        <v>2.5383039594551962</v>
      </c>
      <c r="S96" s="65">
        <v>78.089025709139534</v>
      </c>
      <c r="T96" s="65">
        <v>19.444444444444446</v>
      </c>
    </row>
    <row r="97" spans="1:20" s="84" customFormat="1" ht="21" customHeight="1" x14ac:dyDescent="0.2">
      <c r="A97" s="65" t="s">
        <v>476</v>
      </c>
      <c r="B97" s="67" t="s">
        <v>150</v>
      </c>
      <c r="C97" s="67" t="s">
        <v>185</v>
      </c>
      <c r="D97" s="65">
        <v>5.7692307692307692</v>
      </c>
      <c r="E97" s="65">
        <v>10.576923076923077</v>
      </c>
      <c r="F97" s="65">
        <v>9.6153846153846168</v>
      </c>
      <c r="G97" s="65">
        <v>31.73076923076923</v>
      </c>
      <c r="H97" s="65">
        <v>25.961538461538463</v>
      </c>
      <c r="I97" s="65">
        <v>22.115384615384613</v>
      </c>
      <c r="J97" s="65">
        <v>63.46153846153846</v>
      </c>
      <c r="K97" s="65">
        <v>3.8461538461538463</v>
      </c>
      <c r="L97" s="65">
        <v>10.576923076923077</v>
      </c>
      <c r="M97" s="65">
        <v>7.6923076923076925</v>
      </c>
      <c r="N97" s="65">
        <v>88.461538461538453</v>
      </c>
      <c r="O97" s="65">
        <v>3.8461538461538463</v>
      </c>
      <c r="P97" s="65">
        <v>9.6153846153846168</v>
      </c>
      <c r="Q97" s="65">
        <v>11.109670462351133</v>
      </c>
      <c r="R97" s="65">
        <v>0.39848980776425241</v>
      </c>
      <c r="S97" s="65">
        <v>86.900852193261386</v>
      </c>
      <c r="T97" s="65">
        <v>34.615384615384613</v>
      </c>
    </row>
    <row r="98" spans="1:20" s="84" customFormat="1" ht="21" customHeight="1" x14ac:dyDescent="0.2">
      <c r="A98" s="65" t="s">
        <v>476</v>
      </c>
      <c r="B98" s="67" t="s">
        <v>150</v>
      </c>
      <c r="C98" s="67" t="s">
        <v>209</v>
      </c>
      <c r="D98" s="65">
        <v>4.5454545454545459</v>
      </c>
      <c r="E98" s="65">
        <v>15.909090909090908</v>
      </c>
      <c r="F98" s="65">
        <v>9.0909090909090917</v>
      </c>
      <c r="G98" s="65">
        <v>23.863636363636363</v>
      </c>
      <c r="H98" s="65">
        <v>29.545454545454547</v>
      </c>
      <c r="I98" s="65">
        <v>21.59090909090909</v>
      </c>
      <c r="J98" s="65">
        <v>60.227272727272727</v>
      </c>
      <c r="K98" s="65">
        <v>3.4090909090909087</v>
      </c>
      <c r="L98" s="65">
        <v>6.8181818181818175</v>
      </c>
      <c r="M98" s="65">
        <v>2.2727272727272729</v>
      </c>
      <c r="N98" s="65">
        <v>95.454545454545453</v>
      </c>
      <c r="O98" s="65">
        <v>2.2727272727272729</v>
      </c>
      <c r="P98" s="65">
        <v>11.363636363636363</v>
      </c>
      <c r="Q98" s="65">
        <v>6.9621882406286844</v>
      </c>
      <c r="R98" s="65">
        <v>7.6667937653188671</v>
      </c>
      <c r="S98" s="65">
        <v>83.723178499341117</v>
      </c>
      <c r="T98" s="65">
        <v>28.40909090909091</v>
      </c>
    </row>
    <row r="99" spans="1:20" s="84" customFormat="1" ht="21" customHeight="1" x14ac:dyDescent="0.2">
      <c r="A99" s="65" t="s">
        <v>476</v>
      </c>
      <c r="B99" s="67" t="s">
        <v>150</v>
      </c>
      <c r="C99" s="67" t="s">
        <v>180</v>
      </c>
      <c r="D99" s="65">
        <v>11.827956989247312</v>
      </c>
      <c r="E99" s="65">
        <v>16.129032258064516</v>
      </c>
      <c r="F99" s="65">
        <v>9.67741935483871</v>
      </c>
      <c r="G99" s="65">
        <v>21.50537634408602</v>
      </c>
      <c r="H99" s="65">
        <v>30.107526881720432</v>
      </c>
      <c r="I99" s="65">
        <v>22.58064516129032</v>
      </c>
      <c r="J99" s="65">
        <v>44.086021505376344</v>
      </c>
      <c r="K99" s="65">
        <v>2.1505376344086025</v>
      </c>
      <c r="L99" s="65">
        <v>6.4516129032258061</v>
      </c>
      <c r="M99" s="65">
        <v>5.376344086021505</v>
      </c>
      <c r="N99" s="65">
        <v>8.6021505376344098</v>
      </c>
      <c r="O99" s="65">
        <v>86.021505376344081</v>
      </c>
      <c r="P99" s="65">
        <v>7.5268817204301079</v>
      </c>
      <c r="Q99" s="65">
        <v>6.3266702369380381</v>
      </c>
      <c r="R99" s="65">
        <v>7.8819166061069996</v>
      </c>
      <c r="S99" s="65">
        <v>79.608771229136863</v>
      </c>
      <c r="T99" s="65">
        <v>29.032258064516132</v>
      </c>
    </row>
    <row r="100" spans="1:20" s="84" customFormat="1" ht="21" customHeight="1" x14ac:dyDescent="0.2">
      <c r="A100" s="65" t="s">
        <v>476</v>
      </c>
      <c r="B100" s="67" t="s">
        <v>150</v>
      </c>
      <c r="C100" s="67" t="s">
        <v>198</v>
      </c>
      <c r="D100" s="65">
        <v>0.76335877862595414</v>
      </c>
      <c r="E100" s="65">
        <v>9.9236641221374047</v>
      </c>
      <c r="F100" s="65">
        <v>15.267175572519085</v>
      </c>
      <c r="G100" s="65">
        <v>26.717557251908396</v>
      </c>
      <c r="H100" s="65">
        <v>21.374045801526716</v>
      </c>
      <c r="I100" s="65">
        <v>26.717557251908396</v>
      </c>
      <c r="J100" s="65">
        <v>54.198473282442748</v>
      </c>
      <c r="K100" s="65">
        <v>10.687022900763358</v>
      </c>
      <c r="L100" s="65">
        <v>22.900763358778626</v>
      </c>
      <c r="M100" s="65">
        <v>87.022900763358777</v>
      </c>
      <c r="N100" s="65">
        <v>10.687022900763358</v>
      </c>
      <c r="O100" s="65">
        <v>2.2900763358778624</v>
      </c>
      <c r="P100" s="65">
        <v>12.977099236641221</v>
      </c>
      <c r="Q100" s="65">
        <v>7.3649293279837797</v>
      </c>
      <c r="R100" s="65">
        <v>8.153587369548946</v>
      </c>
      <c r="S100" s="65">
        <v>82.722128791408622</v>
      </c>
      <c r="T100" s="65">
        <v>32.061068702290072</v>
      </c>
    </row>
    <row r="101" spans="1:20" s="84" customFormat="1" ht="21" customHeight="1" x14ac:dyDescent="0.2">
      <c r="A101" s="65" t="s">
        <v>476</v>
      </c>
      <c r="B101" s="67" t="s">
        <v>150</v>
      </c>
      <c r="C101" s="67" t="s">
        <v>212</v>
      </c>
      <c r="D101" s="65">
        <v>4.3859649122807012</v>
      </c>
      <c r="E101" s="65">
        <v>20.175438596491226</v>
      </c>
      <c r="F101" s="65">
        <v>10.526315789473683</v>
      </c>
      <c r="G101" s="65">
        <v>29.82456140350877</v>
      </c>
      <c r="H101" s="65">
        <v>22.807017543859647</v>
      </c>
      <c r="I101" s="65">
        <v>16.666666666666664</v>
      </c>
      <c r="J101" s="65">
        <v>50</v>
      </c>
      <c r="K101" s="65">
        <v>2.6315789473684208</v>
      </c>
      <c r="L101" s="65">
        <v>7.8947368421052628</v>
      </c>
      <c r="M101" s="65">
        <v>5.2631578947368416</v>
      </c>
      <c r="N101" s="65">
        <v>92.982456140350877</v>
      </c>
      <c r="O101" s="65">
        <v>1.7543859649122806</v>
      </c>
      <c r="P101" s="65">
        <v>8.7719298245614024</v>
      </c>
      <c r="Q101" s="65">
        <v>10.654974505082368</v>
      </c>
      <c r="R101" s="65">
        <v>2.3766298459965651</v>
      </c>
      <c r="S101" s="65">
        <v>86.493918488314208</v>
      </c>
      <c r="T101" s="65">
        <v>32.456140350877192</v>
      </c>
    </row>
    <row r="102" spans="1:20" s="84" customFormat="1" ht="21" customHeight="1" x14ac:dyDescent="0.2">
      <c r="A102" s="65" t="s">
        <v>476</v>
      </c>
      <c r="B102" s="67" t="s">
        <v>150</v>
      </c>
      <c r="C102" s="67" t="s">
        <v>199</v>
      </c>
      <c r="D102" s="65">
        <v>5.4945054945054945</v>
      </c>
      <c r="E102" s="65">
        <v>19.780219780219781</v>
      </c>
      <c r="F102" s="65">
        <v>9.8901098901098905</v>
      </c>
      <c r="G102" s="65">
        <v>13.186813186813188</v>
      </c>
      <c r="H102" s="65">
        <v>27.472527472527474</v>
      </c>
      <c r="I102" s="65">
        <v>29.670329670329672</v>
      </c>
      <c r="J102" s="65">
        <v>51.648351648351657</v>
      </c>
      <c r="K102" s="65">
        <v>3.296703296703297</v>
      </c>
      <c r="L102" s="65">
        <v>8.791208791208792</v>
      </c>
      <c r="M102" s="65">
        <v>4.395604395604396</v>
      </c>
      <c r="N102" s="65">
        <v>89.010989010989007</v>
      </c>
      <c r="O102" s="65">
        <v>5.4945054945054945</v>
      </c>
      <c r="P102" s="65">
        <v>7.6923076923076925</v>
      </c>
      <c r="Q102" s="65">
        <v>10.969327514179298</v>
      </c>
      <c r="R102" s="65">
        <v>4.1502636257446364</v>
      </c>
      <c r="S102" s="65">
        <v>82.399845085561736</v>
      </c>
      <c r="T102" s="65">
        <v>17.582417582417584</v>
      </c>
    </row>
    <row r="103" spans="1:20" s="84" customFormat="1" ht="21" customHeight="1" x14ac:dyDescent="0.2">
      <c r="A103" s="65" t="s">
        <v>476</v>
      </c>
      <c r="B103" s="67" t="s">
        <v>20</v>
      </c>
      <c r="C103" s="67" t="s">
        <v>163</v>
      </c>
      <c r="D103" s="65">
        <v>2.912621359223301</v>
      </c>
      <c r="E103" s="65">
        <v>15.53398058252427</v>
      </c>
      <c r="F103" s="65">
        <v>6.7961165048543686</v>
      </c>
      <c r="G103" s="65">
        <v>15.53398058252427</v>
      </c>
      <c r="H103" s="65">
        <v>30.097087378640776</v>
      </c>
      <c r="I103" s="65">
        <v>32.038834951456316</v>
      </c>
      <c r="J103" s="65">
        <v>50.485436893203882</v>
      </c>
      <c r="K103" s="65">
        <v>1.9417475728155338</v>
      </c>
      <c r="L103" s="65">
        <v>11.650485436893204</v>
      </c>
      <c r="M103" s="65">
        <v>3.8834951456310676</v>
      </c>
      <c r="N103" s="65">
        <v>5.825242718446602</v>
      </c>
      <c r="O103" s="65">
        <v>90.291262135922338</v>
      </c>
      <c r="P103" s="65">
        <v>6.7961165048543686</v>
      </c>
      <c r="Q103" s="65">
        <v>5.7863123200404747</v>
      </c>
      <c r="R103" s="65">
        <v>2.9559113088628166</v>
      </c>
      <c r="S103" s="65">
        <v>91.146902307245654</v>
      </c>
      <c r="T103" s="65">
        <v>32.038834951456316</v>
      </c>
    </row>
    <row r="104" spans="1:20" s="84" customFormat="1" ht="21" customHeight="1" x14ac:dyDescent="0.2">
      <c r="A104" s="65" t="s">
        <v>476</v>
      </c>
      <c r="B104" s="67" t="s">
        <v>20</v>
      </c>
      <c r="C104" s="67" t="s">
        <v>153</v>
      </c>
      <c r="D104" s="65">
        <v>4.4117647058823533</v>
      </c>
      <c r="E104" s="65">
        <v>29.411764705882355</v>
      </c>
      <c r="F104" s="65">
        <v>14.705882352941178</v>
      </c>
      <c r="G104" s="65">
        <v>13.23529411764706</v>
      </c>
      <c r="H104" s="65">
        <v>36.764705882352942</v>
      </c>
      <c r="I104" s="65">
        <v>5.8823529411764701</v>
      </c>
      <c r="J104" s="65">
        <v>64.705882352941174</v>
      </c>
      <c r="K104" s="65">
        <v>5.8823529411764701</v>
      </c>
      <c r="L104" s="65">
        <v>10.294117647058822</v>
      </c>
      <c r="M104" s="65">
        <v>88.235294117647058</v>
      </c>
      <c r="N104" s="65">
        <v>11.76470588235294</v>
      </c>
      <c r="O104" s="65">
        <v>0</v>
      </c>
      <c r="P104" s="65">
        <v>10.294117647058822</v>
      </c>
      <c r="Q104" s="65">
        <v>3.5113998452251889</v>
      </c>
      <c r="R104" s="65">
        <v>2.347019626664907</v>
      </c>
      <c r="S104" s="65">
        <v>91.470283894104384</v>
      </c>
      <c r="T104" s="65">
        <v>44.117647058823529</v>
      </c>
    </row>
    <row r="105" spans="1:20" s="84" customFormat="1" ht="21" customHeight="1" x14ac:dyDescent="0.2">
      <c r="A105" s="65" t="s">
        <v>476</v>
      </c>
      <c r="B105" s="67" t="s">
        <v>20</v>
      </c>
      <c r="C105" s="67" t="s">
        <v>450</v>
      </c>
      <c r="D105" s="65">
        <v>6.8627450980392162</v>
      </c>
      <c r="E105" s="65">
        <v>12.745098039215685</v>
      </c>
      <c r="F105" s="65">
        <v>7.8431372549019605</v>
      </c>
      <c r="G105" s="65">
        <v>20.588235294117645</v>
      </c>
      <c r="H105" s="65">
        <v>30.392156862745097</v>
      </c>
      <c r="I105" s="65">
        <v>28.431372549019606</v>
      </c>
      <c r="J105" s="65">
        <v>58.82352941176471</v>
      </c>
      <c r="K105" s="65">
        <v>1.9607843137254901</v>
      </c>
      <c r="L105" s="65">
        <v>12.745098039215685</v>
      </c>
      <c r="M105" s="65">
        <v>2.9411764705882351</v>
      </c>
      <c r="N105" s="65">
        <v>1.9607843137254901</v>
      </c>
      <c r="O105" s="65">
        <v>95.098039215686271</v>
      </c>
      <c r="P105" s="65">
        <v>10.784313725490197</v>
      </c>
      <c r="Q105" s="65">
        <v>9.2779186478715694</v>
      </c>
      <c r="R105" s="65">
        <v>4.6659881325872457</v>
      </c>
      <c r="S105" s="65">
        <v>84.387828790184244</v>
      </c>
      <c r="T105" s="65">
        <v>26.47058823529412</v>
      </c>
    </row>
    <row r="106" spans="1:20" s="84" customFormat="1" ht="21" customHeight="1" x14ac:dyDescent="0.2">
      <c r="A106" s="65" t="s">
        <v>476</v>
      </c>
      <c r="B106" s="67" t="s">
        <v>20</v>
      </c>
      <c r="C106" s="67" t="s">
        <v>215</v>
      </c>
      <c r="D106" s="65">
        <v>0</v>
      </c>
      <c r="E106" s="65">
        <v>13.274336283185843</v>
      </c>
      <c r="F106" s="65">
        <v>8.8495575221238933</v>
      </c>
      <c r="G106" s="65">
        <v>23.008849557522122</v>
      </c>
      <c r="H106" s="65">
        <v>33.628318584070797</v>
      </c>
      <c r="I106" s="65">
        <v>21.238938053097346</v>
      </c>
      <c r="J106" s="65">
        <v>45.132743362831853</v>
      </c>
      <c r="K106" s="65">
        <v>1.7699115044247788</v>
      </c>
      <c r="L106" s="65">
        <v>7.0796460176991154</v>
      </c>
      <c r="M106" s="65">
        <v>5.3097345132743365</v>
      </c>
      <c r="N106" s="65">
        <v>86.725663716814154</v>
      </c>
      <c r="O106" s="65">
        <v>7.9646017699115044</v>
      </c>
      <c r="P106" s="65">
        <v>12.389380530973451</v>
      </c>
      <c r="Q106" s="65">
        <v>18.83307910066398</v>
      </c>
      <c r="R106" s="65">
        <v>2.4096871045544832</v>
      </c>
      <c r="S106" s="65">
        <v>74.923073979120829</v>
      </c>
      <c r="T106" s="65">
        <v>27.43362831858407</v>
      </c>
    </row>
    <row r="107" spans="1:20" s="64" customFormat="1" ht="14.25" customHeight="1" x14ac:dyDescent="0.2">
      <c r="A107" s="140" t="s">
        <v>530</v>
      </c>
      <c r="B107" s="141"/>
      <c r="C107" s="141"/>
      <c r="D107" s="142"/>
      <c r="E107" s="142"/>
      <c r="F107" s="142"/>
      <c r="G107" s="142"/>
      <c r="H107" s="142"/>
      <c r="I107" s="142"/>
      <c r="J107" s="142"/>
      <c r="K107" s="142"/>
      <c r="L107" s="142"/>
      <c r="M107" s="142"/>
      <c r="N107" s="142"/>
      <c r="O107" s="142"/>
      <c r="P107" s="142"/>
      <c r="Q107" s="142"/>
      <c r="R107" s="142"/>
      <c r="S107" s="142"/>
      <c r="T107" s="142"/>
    </row>
    <row r="108" spans="1:20" s="64" customFormat="1" ht="14.25" customHeight="1" x14ac:dyDescent="0.2">
      <c r="A108" s="170" t="s">
        <v>529</v>
      </c>
      <c r="B108" s="141"/>
      <c r="C108" s="141"/>
      <c r="D108" s="142"/>
      <c r="E108" s="142"/>
      <c r="F108" s="142"/>
      <c r="G108" s="142"/>
      <c r="H108" s="142"/>
      <c r="I108" s="142"/>
      <c r="J108" s="142"/>
      <c r="K108" s="142"/>
      <c r="L108" s="142"/>
      <c r="M108" s="142"/>
      <c r="N108" s="142"/>
      <c r="O108" s="142"/>
      <c r="P108" s="142"/>
      <c r="Q108" s="142"/>
      <c r="R108" s="142"/>
      <c r="S108" s="142"/>
      <c r="T108" s="142"/>
    </row>
    <row r="109" spans="1:20" s="84" customFormat="1" ht="14.25" customHeight="1" x14ac:dyDescent="0.2">
      <c r="A109" s="140" t="s">
        <v>531</v>
      </c>
      <c r="B109" s="141"/>
      <c r="C109" s="141"/>
      <c r="D109" s="142"/>
      <c r="E109" s="142"/>
      <c r="F109" s="142"/>
      <c r="G109" s="142"/>
      <c r="H109" s="142"/>
      <c r="I109" s="142"/>
      <c r="J109" s="142"/>
      <c r="K109" s="142"/>
      <c r="L109" s="142"/>
      <c r="M109" s="142"/>
      <c r="N109" s="142"/>
      <c r="O109" s="142"/>
      <c r="P109" s="142"/>
      <c r="Q109" s="142"/>
      <c r="R109" s="142"/>
      <c r="S109" s="142"/>
      <c r="T109" s="142"/>
    </row>
    <row r="110" spans="1:20" s="84" customFormat="1" ht="41.25" customHeight="1" x14ac:dyDescent="0.2">
      <c r="A110" s="212" t="s">
        <v>523</v>
      </c>
      <c r="B110" s="212"/>
      <c r="C110" s="212"/>
      <c r="D110" s="212"/>
      <c r="E110" s="212"/>
      <c r="F110" s="212"/>
      <c r="G110" s="212"/>
      <c r="H110" s="212"/>
      <c r="I110" s="212"/>
      <c r="J110" s="212"/>
      <c r="K110" s="212"/>
      <c r="L110" s="212"/>
      <c r="M110" s="212"/>
      <c r="N110" s="212"/>
      <c r="O110" s="212"/>
      <c r="P110" s="212"/>
      <c r="Q110" s="212"/>
      <c r="R110" s="212"/>
      <c r="S110" s="212"/>
      <c r="T110" s="212"/>
    </row>
    <row r="111" spans="1:20" s="84" customFormat="1" ht="65.25" customHeight="1" x14ac:dyDescent="0.2">
      <c r="A111" s="86"/>
    </row>
    <row r="112" spans="1:20" s="84" customFormat="1" ht="15" customHeight="1" x14ac:dyDescent="0.2">
      <c r="A112" s="86"/>
    </row>
    <row r="113" spans="1:1" s="84" customFormat="1" ht="15" customHeight="1" x14ac:dyDescent="0.2">
      <c r="A113" s="86"/>
    </row>
    <row r="114" spans="1:1" s="84" customFormat="1" ht="15" customHeight="1" x14ac:dyDescent="0.2">
      <c r="A114" s="86"/>
    </row>
    <row r="115" spans="1:1" s="84" customFormat="1" ht="15" customHeight="1" x14ac:dyDescent="0.2">
      <c r="A115" s="86"/>
    </row>
    <row r="116" spans="1:1" s="84" customFormat="1" ht="15" customHeight="1" x14ac:dyDescent="0.2">
      <c r="A116" s="86"/>
    </row>
    <row r="117" spans="1:1" s="84" customFormat="1" ht="15" customHeight="1" x14ac:dyDescent="0.2">
      <c r="A117" s="86"/>
    </row>
    <row r="118" spans="1:1" s="84" customFormat="1" ht="15" customHeight="1" x14ac:dyDescent="0.2">
      <c r="A118" s="86"/>
    </row>
    <row r="119" spans="1:1" s="84" customFormat="1" ht="15" customHeight="1" x14ac:dyDescent="0.2">
      <c r="A119" s="86"/>
    </row>
    <row r="120" spans="1:1" s="84" customFormat="1" ht="15" customHeight="1" x14ac:dyDescent="0.2">
      <c r="A120" s="86"/>
    </row>
    <row r="121" spans="1:1" s="84" customFormat="1" ht="15" customHeight="1" x14ac:dyDescent="0.2">
      <c r="A121" s="86"/>
    </row>
    <row r="122" spans="1:1" s="84" customFormat="1" ht="15" customHeight="1" x14ac:dyDescent="0.2">
      <c r="A122" s="86"/>
    </row>
    <row r="123" spans="1:1" s="84" customFormat="1" ht="15" customHeight="1" x14ac:dyDescent="0.2">
      <c r="A123" s="86"/>
    </row>
    <row r="124" spans="1:1" s="84" customFormat="1" ht="15" customHeight="1" x14ac:dyDescent="0.2">
      <c r="A124" s="86"/>
    </row>
    <row r="125" spans="1:1" s="84" customFormat="1" ht="15" customHeight="1" x14ac:dyDescent="0.2">
      <c r="A125" s="86"/>
    </row>
    <row r="126" spans="1:1" s="84" customFormat="1" ht="15" customHeight="1" x14ac:dyDescent="0.2">
      <c r="A126" s="86"/>
    </row>
    <row r="127" spans="1:1" s="84" customFormat="1" ht="15" customHeight="1" x14ac:dyDescent="0.2">
      <c r="A127" s="86"/>
    </row>
    <row r="128" spans="1:1" s="84" customFormat="1" ht="15" customHeight="1" x14ac:dyDescent="0.2">
      <c r="A128" s="86"/>
    </row>
    <row r="129" spans="1:1" s="84" customFormat="1" ht="15" customHeight="1" x14ac:dyDescent="0.2">
      <c r="A129" s="86"/>
    </row>
    <row r="130" spans="1:1" s="84" customFormat="1" ht="15" customHeight="1" x14ac:dyDescent="0.2">
      <c r="A130" s="86"/>
    </row>
    <row r="131" spans="1:1" s="84" customFormat="1" ht="15" customHeight="1" x14ac:dyDescent="0.2">
      <c r="A131" s="86"/>
    </row>
    <row r="132" spans="1:1" s="84" customFormat="1" ht="15" customHeight="1" x14ac:dyDescent="0.2">
      <c r="A132" s="86"/>
    </row>
    <row r="133" spans="1:1" s="84" customFormat="1" ht="15" customHeight="1" x14ac:dyDescent="0.2">
      <c r="A133" s="86"/>
    </row>
    <row r="134" spans="1:1" s="84" customFormat="1" ht="15" customHeight="1" x14ac:dyDescent="0.2">
      <c r="A134" s="86"/>
    </row>
    <row r="135" spans="1:1" s="84" customFormat="1" ht="15" customHeight="1" x14ac:dyDescent="0.2">
      <c r="A135" s="86"/>
    </row>
    <row r="136" spans="1:1" s="84" customFormat="1" ht="15" customHeight="1" x14ac:dyDescent="0.2">
      <c r="A136" s="86"/>
    </row>
    <row r="137" spans="1:1" s="84" customFormat="1" ht="15" customHeight="1" x14ac:dyDescent="0.2">
      <c r="A137" s="86"/>
    </row>
    <row r="138" spans="1:1" s="84" customFormat="1" ht="15" customHeight="1" x14ac:dyDescent="0.2">
      <c r="A138" s="86"/>
    </row>
    <row r="139" spans="1:1" s="84" customFormat="1" ht="15" customHeight="1" x14ac:dyDescent="0.2">
      <c r="A139" s="86"/>
    </row>
    <row r="140" spans="1:1" s="84" customFormat="1" ht="15" customHeight="1" x14ac:dyDescent="0.2">
      <c r="A140" s="86"/>
    </row>
    <row r="141" spans="1:1" s="84" customFormat="1" ht="15" customHeight="1" x14ac:dyDescent="0.2">
      <c r="A141" s="86"/>
    </row>
    <row r="142" spans="1:1" s="84" customFormat="1" ht="15" customHeight="1" x14ac:dyDescent="0.2">
      <c r="A142" s="86"/>
    </row>
    <row r="143" spans="1:1" s="84" customFormat="1" ht="15" customHeight="1" x14ac:dyDescent="0.2">
      <c r="A143" s="86"/>
    </row>
    <row r="144" spans="1:1" s="84" customFormat="1" ht="15" customHeight="1" x14ac:dyDescent="0.2">
      <c r="A144" s="86"/>
    </row>
    <row r="145" spans="1:1" s="84" customFormat="1" ht="15" customHeight="1" x14ac:dyDescent="0.2">
      <c r="A145" s="86"/>
    </row>
    <row r="146" spans="1:1" s="84" customFormat="1" ht="15" customHeight="1" x14ac:dyDescent="0.2">
      <c r="A146" s="86"/>
    </row>
    <row r="147" spans="1:1" s="84" customFormat="1" ht="15" customHeight="1" x14ac:dyDescent="0.2">
      <c r="A147" s="86"/>
    </row>
    <row r="148" spans="1:1" s="84" customFormat="1" ht="15" customHeight="1" x14ac:dyDescent="0.2">
      <c r="A148" s="86"/>
    </row>
    <row r="149" spans="1:1" s="84" customFormat="1" ht="15" customHeight="1" x14ac:dyDescent="0.2">
      <c r="A149" s="86"/>
    </row>
    <row r="150" spans="1:1" s="84" customFormat="1" ht="15" customHeight="1" x14ac:dyDescent="0.2">
      <c r="A150" s="86"/>
    </row>
    <row r="151" spans="1:1" s="84" customFormat="1" ht="15" customHeight="1" x14ac:dyDescent="0.2">
      <c r="A151" s="86"/>
    </row>
    <row r="152" spans="1:1" s="84" customFormat="1" ht="15" customHeight="1" x14ac:dyDescent="0.2">
      <c r="A152" s="86"/>
    </row>
    <row r="153" spans="1:1" s="84" customFormat="1" ht="15" customHeight="1" x14ac:dyDescent="0.2">
      <c r="A153" s="86"/>
    </row>
    <row r="154" spans="1:1" s="84" customFormat="1" ht="15" customHeight="1" x14ac:dyDescent="0.2">
      <c r="A154" s="86"/>
    </row>
    <row r="155" spans="1:1" s="84" customFormat="1" ht="15" customHeight="1" x14ac:dyDescent="0.2">
      <c r="A155" s="86"/>
    </row>
    <row r="156" spans="1:1" s="84" customFormat="1" ht="15" customHeight="1" x14ac:dyDescent="0.2">
      <c r="A156" s="86"/>
    </row>
    <row r="157" spans="1:1" s="84" customFormat="1" ht="15" customHeight="1" x14ac:dyDescent="0.2">
      <c r="A157" s="86"/>
    </row>
    <row r="158" spans="1:1" s="84" customFormat="1" ht="15" customHeight="1" x14ac:dyDescent="0.2">
      <c r="A158" s="86"/>
    </row>
    <row r="159" spans="1:1" s="84" customFormat="1" ht="15" customHeight="1" x14ac:dyDescent="0.2">
      <c r="A159" s="86"/>
    </row>
    <row r="160" spans="1:1" s="84" customFormat="1" ht="15" customHeight="1" x14ac:dyDescent="0.2">
      <c r="A160" s="86"/>
    </row>
    <row r="161" spans="1:1" s="84" customFormat="1" ht="15" customHeight="1" x14ac:dyDescent="0.2">
      <c r="A161" s="86"/>
    </row>
    <row r="162" spans="1:1" s="84" customFormat="1" ht="15" customHeight="1" x14ac:dyDescent="0.2">
      <c r="A162" s="86"/>
    </row>
    <row r="163" spans="1:1" s="84" customFormat="1" ht="15" customHeight="1" x14ac:dyDescent="0.2">
      <c r="A163" s="86"/>
    </row>
    <row r="164" spans="1:1" s="84" customFormat="1" ht="15" customHeight="1" x14ac:dyDescent="0.2">
      <c r="A164" s="86"/>
    </row>
    <row r="165" spans="1:1" s="84" customFormat="1" ht="15" customHeight="1" x14ac:dyDescent="0.2">
      <c r="A165" s="86"/>
    </row>
    <row r="166" spans="1:1" s="84" customFormat="1" ht="15" customHeight="1" x14ac:dyDescent="0.2">
      <c r="A166" s="86"/>
    </row>
    <row r="167" spans="1:1" s="84" customFormat="1" ht="15" customHeight="1" x14ac:dyDescent="0.2">
      <c r="A167" s="86"/>
    </row>
    <row r="168" spans="1:1" s="84" customFormat="1" ht="15" customHeight="1" x14ac:dyDescent="0.2">
      <c r="A168" s="86"/>
    </row>
    <row r="169" spans="1:1" s="84" customFormat="1" ht="15" customHeight="1" x14ac:dyDescent="0.2">
      <c r="A169" s="86"/>
    </row>
    <row r="170" spans="1:1" s="84" customFormat="1" ht="15" customHeight="1" x14ac:dyDescent="0.2">
      <c r="A170" s="86"/>
    </row>
    <row r="171" spans="1:1" s="84" customFormat="1" ht="15" customHeight="1" x14ac:dyDescent="0.2">
      <c r="A171" s="86"/>
    </row>
    <row r="172" spans="1:1" s="84" customFormat="1" ht="15" customHeight="1" x14ac:dyDescent="0.2">
      <c r="A172" s="86"/>
    </row>
    <row r="173" spans="1:1" s="84" customFormat="1" ht="15" customHeight="1" x14ac:dyDescent="0.2">
      <c r="A173" s="86"/>
    </row>
    <row r="174" spans="1:1" s="84" customFormat="1" ht="15" customHeight="1" x14ac:dyDescent="0.2">
      <c r="A174" s="86"/>
    </row>
    <row r="175" spans="1:1" s="84" customFormat="1" ht="15" customHeight="1" x14ac:dyDescent="0.2">
      <c r="A175" s="86"/>
    </row>
    <row r="176" spans="1:1" s="84" customFormat="1" ht="15" customHeight="1" x14ac:dyDescent="0.2">
      <c r="A176" s="86"/>
    </row>
    <row r="177" spans="1:1" s="84" customFormat="1" ht="15" customHeight="1" x14ac:dyDescent="0.2">
      <c r="A177" s="86"/>
    </row>
    <row r="178" spans="1:1" s="84" customFormat="1" ht="15" customHeight="1" x14ac:dyDescent="0.2">
      <c r="A178" s="86"/>
    </row>
    <row r="179" spans="1:1" s="84" customFormat="1" ht="15" customHeight="1" x14ac:dyDescent="0.2">
      <c r="A179" s="86"/>
    </row>
    <row r="180" spans="1:1" s="84" customFormat="1" ht="15" customHeight="1" x14ac:dyDescent="0.2">
      <c r="A180" s="86"/>
    </row>
    <row r="181" spans="1:1" s="84" customFormat="1" ht="15" customHeight="1" x14ac:dyDescent="0.2">
      <c r="A181" s="86"/>
    </row>
    <row r="182" spans="1:1" s="84" customFormat="1" ht="15" customHeight="1" x14ac:dyDescent="0.2">
      <c r="A182" s="86"/>
    </row>
    <row r="183" spans="1:1" s="84" customFormat="1" ht="15" customHeight="1" x14ac:dyDescent="0.2">
      <c r="A183" s="86"/>
    </row>
    <row r="184" spans="1:1" s="84" customFormat="1" ht="15" customHeight="1" x14ac:dyDescent="0.2">
      <c r="A184" s="86"/>
    </row>
    <row r="185" spans="1:1" s="84" customFormat="1" ht="15" customHeight="1" x14ac:dyDescent="0.2">
      <c r="A185" s="86"/>
    </row>
    <row r="186" spans="1:1" s="84" customFormat="1" ht="15" customHeight="1" x14ac:dyDescent="0.2">
      <c r="A186" s="86"/>
    </row>
    <row r="187" spans="1:1" s="84" customFormat="1" ht="15" customHeight="1" x14ac:dyDescent="0.2">
      <c r="A187" s="86"/>
    </row>
    <row r="188" spans="1:1" s="84" customFormat="1" ht="15" customHeight="1" x14ac:dyDescent="0.2">
      <c r="A188" s="86"/>
    </row>
    <row r="189" spans="1:1" s="84" customFormat="1" ht="15" customHeight="1" x14ac:dyDescent="0.2">
      <c r="A189" s="86"/>
    </row>
    <row r="190" spans="1:1" s="84" customFormat="1" ht="15" customHeight="1" x14ac:dyDescent="0.2">
      <c r="A190" s="86"/>
    </row>
    <row r="191" spans="1:1" s="84" customFormat="1" ht="15" customHeight="1" x14ac:dyDescent="0.2">
      <c r="A191" s="86"/>
    </row>
    <row r="192" spans="1:1" s="84" customFormat="1" ht="15" customHeight="1" x14ac:dyDescent="0.2">
      <c r="A192" s="86"/>
    </row>
    <row r="193" spans="1:1" s="84" customFormat="1" ht="15" customHeight="1" x14ac:dyDescent="0.2">
      <c r="A193" s="86"/>
    </row>
    <row r="194" spans="1:1" s="84" customFormat="1" ht="15" customHeight="1" x14ac:dyDescent="0.2">
      <c r="A194" s="86"/>
    </row>
    <row r="195" spans="1:1" s="84" customFormat="1" ht="15" customHeight="1" x14ac:dyDescent="0.2">
      <c r="A195" s="86"/>
    </row>
    <row r="196" spans="1:1" s="84" customFormat="1" ht="15" customHeight="1" x14ac:dyDescent="0.2">
      <c r="A196" s="86"/>
    </row>
    <row r="197" spans="1:1" s="84" customFormat="1" ht="15" customHeight="1" x14ac:dyDescent="0.2">
      <c r="A197" s="86"/>
    </row>
    <row r="198" spans="1:1" s="84" customFormat="1" ht="15" customHeight="1" x14ac:dyDescent="0.2">
      <c r="A198" s="86"/>
    </row>
    <row r="199" spans="1:1" s="84" customFormat="1" ht="15" customHeight="1" x14ac:dyDescent="0.2">
      <c r="A199" s="86"/>
    </row>
    <row r="200" spans="1:1" s="84" customFormat="1" ht="15" customHeight="1" x14ac:dyDescent="0.2">
      <c r="A200" s="86"/>
    </row>
    <row r="201" spans="1:1" s="84" customFormat="1" ht="15" customHeight="1" x14ac:dyDescent="0.2">
      <c r="A201" s="86"/>
    </row>
    <row r="202" spans="1:1" s="84" customFormat="1" ht="15" customHeight="1" x14ac:dyDescent="0.2">
      <c r="A202" s="86"/>
    </row>
    <row r="203" spans="1:1" s="84" customFormat="1" ht="15" customHeight="1" x14ac:dyDescent="0.2">
      <c r="A203" s="86"/>
    </row>
    <row r="204" spans="1:1" s="84" customFormat="1" ht="15" customHeight="1" x14ac:dyDescent="0.2">
      <c r="A204" s="86"/>
    </row>
    <row r="205" spans="1:1" s="84" customFormat="1" ht="15" customHeight="1" x14ac:dyDescent="0.2">
      <c r="A205" s="86"/>
    </row>
    <row r="206" spans="1:1" s="84" customFormat="1" ht="15" customHeight="1" x14ac:dyDescent="0.2">
      <c r="A206" s="86"/>
    </row>
    <row r="207" spans="1:1" s="84" customFormat="1" ht="15" customHeight="1" x14ac:dyDescent="0.2">
      <c r="A207" s="86"/>
    </row>
    <row r="208" spans="1:1" s="84" customFormat="1" ht="15" customHeight="1" x14ac:dyDescent="0.2">
      <c r="A208" s="86"/>
    </row>
    <row r="209" spans="1:1" s="84" customFormat="1" ht="15" customHeight="1" x14ac:dyDescent="0.2">
      <c r="A209" s="86"/>
    </row>
    <row r="210" spans="1:1" s="84" customFormat="1" ht="15" customHeight="1" x14ac:dyDescent="0.2">
      <c r="A210" s="86"/>
    </row>
    <row r="211" spans="1:1" s="84" customFormat="1" ht="15" customHeight="1" x14ac:dyDescent="0.2">
      <c r="A211" s="86"/>
    </row>
    <row r="212" spans="1:1" s="84" customFormat="1" ht="15" customHeight="1" x14ac:dyDescent="0.2">
      <c r="A212" s="86"/>
    </row>
    <row r="213" spans="1:1" s="84" customFormat="1" ht="15" customHeight="1" x14ac:dyDescent="0.2">
      <c r="A213" s="86"/>
    </row>
    <row r="214" spans="1:1" s="84" customFormat="1" ht="15" customHeight="1" x14ac:dyDescent="0.2">
      <c r="A214" s="86"/>
    </row>
    <row r="215" spans="1:1" s="84" customFormat="1" ht="15" customHeight="1" x14ac:dyDescent="0.2">
      <c r="A215" s="86"/>
    </row>
    <row r="216" spans="1:1" s="84" customFormat="1" ht="15" customHeight="1" x14ac:dyDescent="0.2">
      <c r="A216" s="86"/>
    </row>
    <row r="217" spans="1:1" s="84" customFormat="1" ht="15" customHeight="1" x14ac:dyDescent="0.2">
      <c r="A217" s="86"/>
    </row>
    <row r="218" spans="1:1" s="84" customFormat="1" ht="15" customHeight="1" x14ac:dyDescent="0.2">
      <c r="A218" s="86"/>
    </row>
    <row r="219" spans="1:1" s="84" customFormat="1" ht="15" customHeight="1" x14ac:dyDescent="0.2">
      <c r="A219" s="86"/>
    </row>
    <row r="220" spans="1:1" s="84" customFormat="1" ht="15" customHeight="1" x14ac:dyDescent="0.2">
      <c r="A220" s="86"/>
    </row>
    <row r="221" spans="1:1" s="84" customFormat="1" ht="15" customHeight="1" x14ac:dyDescent="0.2">
      <c r="A221" s="86"/>
    </row>
    <row r="222" spans="1:1" s="84" customFormat="1" ht="15" customHeight="1" x14ac:dyDescent="0.2">
      <c r="A222" s="86"/>
    </row>
    <row r="223" spans="1:1" s="84" customFormat="1" ht="15" customHeight="1" x14ac:dyDescent="0.2">
      <c r="A223" s="86"/>
    </row>
    <row r="224" spans="1:1" s="84" customFormat="1" ht="15" customHeight="1" x14ac:dyDescent="0.2">
      <c r="A224" s="86"/>
    </row>
    <row r="225" spans="1:1" s="84" customFormat="1" ht="15" customHeight="1" x14ac:dyDescent="0.2">
      <c r="A225" s="86"/>
    </row>
    <row r="226" spans="1:1" s="84" customFormat="1" ht="15" customHeight="1" x14ac:dyDescent="0.2">
      <c r="A226" s="86"/>
    </row>
    <row r="227" spans="1:1" s="84" customFormat="1" ht="15" customHeight="1" x14ac:dyDescent="0.2">
      <c r="A227" s="86"/>
    </row>
    <row r="228" spans="1:1" s="84" customFormat="1" ht="15" customHeight="1" x14ac:dyDescent="0.2">
      <c r="A228" s="86"/>
    </row>
    <row r="229" spans="1:1" s="84" customFormat="1" ht="15" customHeight="1" x14ac:dyDescent="0.2">
      <c r="A229" s="86"/>
    </row>
    <row r="230" spans="1:1" s="84" customFormat="1" ht="15" customHeight="1" x14ac:dyDescent="0.2">
      <c r="A230" s="86"/>
    </row>
    <row r="231" spans="1:1" s="84" customFormat="1" ht="15" customHeight="1" x14ac:dyDescent="0.2">
      <c r="A231" s="86"/>
    </row>
    <row r="232" spans="1:1" s="84" customFormat="1" ht="15" customHeight="1" x14ac:dyDescent="0.2">
      <c r="A232" s="86"/>
    </row>
    <row r="233" spans="1:1" s="84" customFormat="1" ht="15" customHeight="1" x14ac:dyDescent="0.2">
      <c r="A233" s="86"/>
    </row>
    <row r="234" spans="1:1" s="84" customFormat="1" ht="15" customHeight="1" x14ac:dyDescent="0.2">
      <c r="A234" s="86"/>
    </row>
  </sheetData>
  <mergeCells count="5">
    <mergeCell ref="E4:I4"/>
    <mergeCell ref="K4:L4"/>
    <mergeCell ref="M4:O4"/>
    <mergeCell ref="Q4:S4"/>
    <mergeCell ref="A110:T110"/>
  </mergeCells>
  <pageMargins left="0" right="0" top="0" bottom="0" header="0" footer="0"/>
  <pageSetup paperSize="8" scale="75"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E86"/>
  <sheetViews>
    <sheetView showGridLines="0" zoomScaleNormal="100" zoomScaleSheetLayoutView="100" zoomScalePageLayoutView="90" workbookViewId="0">
      <selection activeCell="C22" sqref="C22"/>
    </sheetView>
  </sheetViews>
  <sheetFormatPr defaultColWidth="9" defaultRowHeight="15" customHeight="1" x14ac:dyDescent="0.2"/>
  <cols>
    <col min="1" max="1" width="6.375" style="7" customWidth="1"/>
    <col min="2" max="2" width="15.625" style="3" customWidth="1"/>
    <col min="3" max="3" width="68.5" style="4" customWidth="1"/>
    <col min="4" max="4" width="31.25" style="24" bestFit="1" customWidth="1"/>
    <col min="5" max="5" width="3.5" style="16" customWidth="1"/>
    <col min="6" max="6" width="6.625" style="127" bestFit="1" customWidth="1"/>
    <col min="7" max="7" width="3.5" style="127" customWidth="1"/>
    <col min="8" max="25" width="3.5" style="7" customWidth="1"/>
    <col min="26" max="27" width="3.5" style="16" customWidth="1"/>
    <col min="28" max="109" width="3.5" style="7" customWidth="1"/>
    <col min="110" max="110" width="4.375" style="7" hidden="1" customWidth="1"/>
    <col min="111" max="212" width="2" style="7" hidden="1" customWidth="1"/>
    <col min="213" max="213" width="3.125" style="3" hidden="1" customWidth="1"/>
    <col min="214" max="214" width="0.5" style="3" customWidth="1"/>
    <col min="215" max="215" width="9" style="3" customWidth="1"/>
    <col min="216" max="16384" width="9" style="3"/>
  </cols>
  <sheetData>
    <row r="1" spans="1:212" s="54" customFormat="1" ht="57" customHeight="1" x14ac:dyDescent="0.2">
      <c r="A1" s="49"/>
      <c r="B1" s="156"/>
      <c r="C1" s="50"/>
      <c r="D1" s="51"/>
      <c r="E1" s="52"/>
      <c r="F1" s="146"/>
      <c r="G1" s="146"/>
      <c r="H1" s="53"/>
      <c r="I1" s="53"/>
      <c r="J1" s="53"/>
      <c r="K1" s="53"/>
      <c r="L1" s="53"/>
      <c r="M1" s="53"/>
      <c r="N1" s="53"/>
      <c r="O1" s="53"/>
      <c r="P1" s="53"/>
      <c r="Q1" s="53"/>
      <c r="R1" s="53"/>
      <c r="S1" s="53"/>
      <c r="T1" s="53"/>
      <c r="U1" s="53"/>
      <c r="V1" s="53"/>
      <c r="W1" s="53"/>
      <c r="X1" s="53"/>
      <c r="Y1" s="53"/>
      <c r="Z1" s="52"/>
      <c r="AA1" s="52"/>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row>
    <row r="2" spans="1:212" ht="15" customHeight="1" x14ac:dyDescent="0.2">
      <c r="Y2" s="144"/>
      <c r="Z2" s="145"/>
      <c r="AA2" s="145"/>
      <c r="AB2" s="214"/>
      <c r="AC2" s="214"/>
      <c r="AD2" s="214"/>
      <c r="AE2" s="214"/>
      <c r="AF2" s="214"/>
      <c r="AG2" s="214"/>
      <c r="AH2" s="214"/>
      <c r="AI2" s="214"/>
      <c r="AJ2" s="214"/>
      <c r="AK2" s="214"/>
      <c r="AL2" s="214"/>
      <c r="AM2" s="214"/>
      <c r="AN2" s="214"/>
      <c r="AO2" s="214"/>
      <c r="AP2" s="214"/>
      <c r="AQ2" s="214"/>
      <c r="AR2" s="214"/>
    </row>
    <row r="3" spans="1:212" ht="15" customHeight="1" x14ac:dyDescent="0.2">
      <c r="G3" s="144"/>
      <c r="H3" s="215" t="s">
        <v>324</v>
      </c>
      <c r="I3" s="216"/>
      <c r="J3" s="216"/>
      <c r="K3" s="216"/>
      <c r="L3" s="216"/>
      <c r="M3" s="216"/>
      <c r="N3" s="216"/>
      <c r="O3" s="216"/>
      <c r="P3" s="216"/>
      <c r="Q3" s="216"/>
      <c r="R3" s="216"/>
      <c r="S3" s="216"/>
      <c r="T3" s="216"/>
      <c r="U3" s="216"/>
      <c r="V3" s="216"/>
      <c r="W3" s="216"/>
      <c r="X3" s="217"/>
      <c r="Y3" s="144"/>
      <c r="Z3" s="215" t="s">
        <v>528</v>
      </c>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7"/>
    </row>
    <row r="4" spans="1:212" s="148" customFormat="1" ht="17.25" customHeight="1" x14ac:dyDescent="0.2">
      <c r="B4" s="157"/>
      <c r="C4" s="149"/>
      <c r="D4" s="150"/>
      <c r="E4" s="150"/>
      <c r="F4" s="151"/>
      <c r="G4" s="150"/>
      <c r="H4" s="101"/>
      <c r="I4" s="102"/>
      <c r="J4" s="102"/>
      <c r="K4" s="102"/>
      <c r="L4" s="102"/>
      <c r="M4" s="102"/>
      <c r="N4" s="102"/>
      <c r="O4" s="102"/>
      <c r="P4" s="102"/>
      <c r="Q4" s="102"/>
      <c r="R4" s="102"/>
      <c r="S4" s="102"/>
      <c r="T4" s="102"/>
      <c r="U4" s="102"/>
      <c r="V4" s="102"/>
      <c r="W4" s="102"/>
      <c r="X4" s="103"/>
      <c r="Y4" s="150"/>
      <c r="Z4" s="152"/>
      <c r="AA4" s="150"/>
      <c r="AB4" s="218" t="s">
        <v>126</v>
      </c>
      <c r="AC4" s="219"/>
      <c r="AD4" s="219"/>
      <c r="AE4" s="219"/>
      <c r="AF4" s="219"/>
      <c r="AG4" s="219"/>
      <c r="AH4" s="219"/>
      <c r="AI4" s="219"/>
      <c r="AJ4" s="219"/>
      <c r="AK4" s="219"/>
      <c r="AL4" s="219"/>
      <c r="AM4" s="219"/>
      <c r="AN4" s="220"/>
      <c r="AO4" s="218" t="s">
        <v>124</v>
      </c>
      <c r="AP4" s="220"/>
      <c r="AQ4" s="218" t="s">
        <v>130</v>
      </c>
      <c r="AR4" s="220"/>
      <c r="AS4" s="218" t="s">
        <v>1</v>
      </c>
      <c r="AT4" s="219"/>
      <c r="AU4" s="219"/>
      <c r="AV4" s="219"/>
      <c r="AW4" s="219"/>
      <c r="AX4" s="219"/>
      <c r="AY4" s="219"/>
      <c r="AZ4" s="219"/>
      <c r="BA4" s="219"/>
      <c r="BB4" s="219"/>
      <c r="BC4" s="219"/>
      <c r="BD4" s="219"/>
      <c r="BE4" s="219"/>
      <c r="BF4" s="219"/>
      <c r="BG4" s="219"/>
      <c r="BH4" s="219"/>
      <c r="BI4" s="219"/>
      <c r="BJ4" s="219"/>
      <c r="BK4" s="219"/>
      <c r="BL4" s="219"/>
      <c r="BM4" s="220"/>
      <c r="BN4" s="218" t="s">
        <v>141</v>
      </c>
      <c r="BO4" s="219"/>
      <c r="BP4" s="219"/>
      <c r="BQ4" s="219"/>
      <c r="BR4" s="219"/>
      <c r="BS4" s="219"/>
      <c r="BT4" s="219"/>
      <c r="BU4" s="219"/>
      <c r="BV4" s="219"/>
      <c r="BW4" s="219"/>
      <c r="BX4" s="219"/>
      <c r="BY4" s="219"/>
      <c r="BZ4" s="219"/>
      <c r="CA4" s="220"/>
      <c r="CB4" s="218" t="s">
        <v>150</v>
      </c>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20"/>
      <c r="DB4" s="221" t="s">
        <v>20</v>
      </c>
      <c r="DC4" s="222"/>
      <c r="DD4" s="222"/>
      <c r="DE4" s="223"/>
      <c r="DF4" s="150"/>
      <c r="DG4" s="150"/>
      <c r="DH4" s="150"/>
      <c r="DI4" s="150"/>
      <c r="DJ4" s="150"/>
      <c r="DK4" s="150"/>
      <c r="DL4" s="150"/>
      <c r="DM4" s="150"/>
      <c r="DN4" s="150"/>
      <c r="DO4" s="150"/>
      <c r="DP4" s="150"/>
      <c r="DQ4" s="150"/>
      <c r="DR4" s="150"/>
      <c r="DS4" s="150"/>
      <c r="DT4" s="150"/>
      <c r="DU4" s="150"/>
      <c r="DV4" s="150"/>
      <c r="DW4" s="150"/>
      <c r="DX4" s="150"/>
      <c r="DY4" s="150"/>
      <c r="DZ4" s="150"/>
    </row>
    <row r="5" spans="1:212" ht="150" customHeight="1" x14ac:dyDescent="0.2">
      <c r="A5" s="104" t="s">
        <v>484</v>
      </c>
      <c r="B5" s="108" t="s">
        <v>306</v>
      </c>
      <c r="C5" s="105" t="s">
        <v>318</v>
      </c>
      <c r="D5" s="106" t="s">
        <v>542</v>
      </c>
      <c r="E5" s="187" t="s">
        <v>233</v>
      </c>
      <c r="F5" s="155" t="s">
        <v>509</v>
      </c>
      <c r="G5" s="115" t="s">
        <v>321</v>
      </c>
      <c r="H5" s="188" t="s">
        <v>220</v>
      </c>
      <c r="I5" s="189" t="s">
        <v>485</v>
      </c>
      <c r="J5" s="189" t="s">
        <v>222</v>
      </c>
      <c r="K5" s="189" t="s">
        <v>223</v>
      </c>
      <c r="L5" s="189" t="s">
        <v>225</v>
      </c>
      <c r="M5" s="189" t="s">
        <v>224</v>
      </c>
      <c r="N5" s="189" t="s">
        <v>226</v>
      </c>
      <c r="O5" s="189" t="s">
        <v>227</v>
      </c>
      <c r="P5" s="189" t="s">
        <v>228</v>
      </c>
      <c r="Q5" s="189" t="s">
        <v>441</v>
      </c>
      <c r="R5" s="189" t="s">
        <v>443</v>
      </c>
      <c r="S5" s="189" t="s">
        <v>229</v>
      </c>
      <c r="T5" s="189" t="s">
        <v>442</v>
      </c>
      <c r="U5" s="189" t="s">
        <v>230</v>
      </c>
      <c r="V5" s="189" t="s">
        <v>513</v>
      </c>
      <c r="W5" s="189" t="s">
        <v>231</v>
      </c>
      <c r="X5" s="190" t="s">
        <v>486</v>
      </c>
      <c r="Y5" s="115" t="s">
        <v>320</v>
      </c>
      <c r="Z5" s="192" t="s">
        <v>480</v>
      </c>
      <c r="AA5" s="193" t="s">
        <v>481</v>
      </c>
      <c r="AB5" s="154" t="s">
        <v>487</v>
      </c>
      <c r="AC5" s="191" t="s">
        <v>239</v>
      </c>
      <c r="AD5" s="191" t="s">
        <v>294</v>
      </c>
      <c r="AE5" s="191" t="s">
        <v>270</v>
      </c>
      <c r="AF5" s="191" t="s">
        <v>281</v>
      </c>
      <c r="AG5" s="191" t="s">
        <v>290</v>
      </c>
      <c r="AH5" s="191" t="s">
        <v>303</v>
      </c>
      <c r="AI5" s="191" t="s">
        <v>293</v>
      </c>
      <c r="AJ5" s="191" t="s">
        <v>269</v>
      </c>
      <c r="AK5" s="191" t="s">
        <v>246</v>
      </c>
      <c r="AL5" s="191" t="s">
        <v>274</v>
      </c>
      <c r="AM5" s="191" t="s">
        <v>301</v>
      </c>
      <c r="AN5" s="164" t="s">
        <v>238</v>
      </c>
      <c r="AO5" s="154" t="s">
        <v>516</v>
      </c>
      <c r="AP5" s="164" t="s">
        <v>275</v>
      </c>
      <c r="AQ5" s="154" t="s">
        <v>279</v>
      </c>
      <c r="AR5" s="164" t="s">
        <v>284</v>
      </c>
      <c r="AS5" s="154" t="s">
        <v>488</v>
      </c>
      <c r="AT5" s="191" t="s">
        <v>254</v>
      </c>
      <c r="AU5" s="191" t="s">
        <v>277</v>
      </c>
      <c r="AV5" s="191" t="s">
        <v>305</v>
      </c>
      <c r="AW5" s="191" t="s">
        <v>276</v>
      </c>
      <c r="AX5" s="191" t="s">
        <v>288</v>
      </c>
      <c r="AY5" s="191" t="s">
        <v>489</v>
      </c>
      <c r="AZ5" s="191" t="s">
        <v>250</v>
      </c>
      <c r="BA5" s="191" t="s">
        <v>256</v>
      </c>
      <c r="BB5" s="191" t="s">
        <v>259</v>
      </c>
      <c r="BC5" s="191" t="s">
        <v>268</v>
      </c>
      <c r="BD5" s="191" t="s">
        <v>300</v>
      </c>
      <c r="BE5" s="191" t="s">
        <v>286</v>
      </c>
      <c r="BF5" s="191" t="s">
        <v>261</v>
      </c>
      <c r="BG5" s="191" t="s">
        <v>260</v>
      </c>
      <c r="BH5" s="191" t="s">
        <v>295</v>
      </c>
      <c r="BI5" s="191" t="s">
        <v>266</v>
      </c>
      <c r="BJ5" s="191" t="s">
        <v>253</v>
      </c>
      <c r="BK5" s="191" t="s">
        <v>515</v>
      </c>
      <c r="BL5" s="191" t="s">
        <v>280</v>
      </c>
      <c r="BM5" s="164" t="s">
        <v>271</v>
      </c>
      <c r="BN5" s="154" t="s">
        <v>291</v>
      </c>
      <c r="BO5" s="191" t="s">
        <v>244</v>
      </c>
      <c r="BP5" s="191" t="s">
        <v>255</v>
      </c>
      <c r="BQ5" s="191" t="s">
        <v>298</v>
      </c>
      <c r="BR5" s="191" t="s">
        <v>490</v>
      </c>
      <c r="BS5" s="191" t="s">
        <v>283</v>
      </c>
      <c r="BT5" s="191" t="s">
        <v>240</v>
      </c>
      <c r="BU5" s="191" t="s">
        <v>273</v>
      </c>
      <c r="BV5" s="191" t="s">
        <v>272</v>
      </c>
      <c r="BW5" s="191" t="s">
        <v>491</v>
      </c>
      <c r="BX5" s="191" t="s">
        <v>264</v>
      </c>
      <c r="BY5" s="191" t="s">
        <v>248</v>
      </c>
      <c r="BZ5" s="191" t="s">
        <v>252</v>
      </c>
      <c r="CA5" s="164" t="s">
        <v>262</v>
      </c>
      <c r="CB5" s="154" t="s">
        <v>251</v>
      </c>
      <c r="CC5" s="191" t="s">
        <v>242</v>
      </c>
      <c r="CD5" s="191" t="s">
        <v>292</v>
      </c>
      <c r="CE5" s="191" t="s">
        <v>289</v>
      </c>
      <c r="CF5" s="191" t="s">
        <v>243</v>
      </c>
      <c r="CG5" s="191" t="s">
        <v>285</v>
      </c>
      <c r="CH5" s="191" t="s">
        <v>237</v>
      </c>
      <c r="CI5" s="191" t="s">
        <v>287</v>
      </c>
      <c r="CJ5" s="191" t="s">
        <v>265</v>
      </c>
      <c r="CK5" s="191" t="s">
        <v>449</v>
      </c>
      <c r="CL5" s="191" t="s">
        <v>492</v>
      </c>
      <c r="CM5" s="191" t="s">
        <v>304</v>
      </c>
      <c r="CN5" s="191" t="s">
        <v>299</v>
      </c>
      <c r="CO5" s="191" t="s">
        <v>493</v>
      </c>
      <c r="CP5" s="191" t="s">
        <v>249</v>
      </c>
      <c r="CQ5" s="191" t="s">
        <v>282</v>
      </c>
      <c r="CR5" s="191" t="s">
        <v>302</v>
      </c>
      <c r="CS5" s="191" t="s">
        <v>257</v>
      </c>
      <c r="CT5" s="191" t="s">
        <v>494</v>
      </c>
      <c r="CU5" s="191" t="s">
        <v>296</v>
      </c>
      <c r="CV5" s="191" t="s">
        <v>278</v>
      </c>
      <c r="CW5" s="191" t="s">
        <v>495</v>
      </c>
      <c r="CX5" s="191" t="s">
        <v>496</v>
      </c>
      <c r="CY5" s="191" t="s">
        <v>267</v>
      </c>
      <c r="CZ5" s="191" t="s">
        <v>505</v>
      </c>
      <c r="DA5" s="164" t="s">
        <v>497</v>
      </c>
      <c r="DB5" s="154" t="s">
        <v>258</v>
      </c>
      <c r="DC5" s="191" t="s">
        <v>498</v>
      </c>
      <c r="DD5" s="191" t="s">
        <v>450</v>
      </c>
      <c r="DE5" s="164" t="s">
        <v>297</v>
      </c>
      <c r="DF5" s="100" t="s">
        <v>325</v>
      </c>
      <c r="DG5" s="100" t="s">
        <v>326</v>
      </c>
      <c r="DH5" s="100" t="s">
        <v>327</v>
      </c>
      <c r="DI5" s="100" t="s">
        <v>328</v>
      </c>
      <c r="DJ5" s="100" t="s">
        <v>329</v>
      </c>
      <c r="DK5" s="100" t="s">
        <v>330</v>
      </c>
      <c r="DL5" s="100" t="s">
        <v>331</v>
      </c>
      <c r="DM5" s="100" t="s">
        <v>332</v>
      </c>
      <c r="DN5" s="100" t="s">
        <v>333</v>
      </c>
      <c r="DO5" s="100" t="s">
        <v>334</v>
      </c>
      <c r="DP5" s="100" t="s">
        <v>335</v>
      </c>
      <c r="DQ5" s="100" t="s">
        <v>336</v>
      </c>
      <c r="DR5" s="100" t="s">
        <v>337</v>
      </c>
      <c r="DS5" s="100" t="s">
        <v>338</v>
      </c>
      <c r="DT5" s="100" t="s">
        <v>339</v>
      </c>
      <c r="DU5" s="100" t="s">
        <v>340</v>
      </c>
      <c r="DV5" s="100" t="s">
        <v>341</v>
      </c>
      <c r="DW5" s="100" t="s">
        <v>342</v>
      </c>
      <c r="DX5" s="100" t="s">
        <v>343</v>
      </c>
      <c r="DY5" s="100" t="s">
        <v>344</v>
      </c>
      <c r="DZ5" s="100" t="s">
        <v>345</v>
      </c>
      <c r="EA5" s="99" t="s">
        <v>346</v>
      </c>
      <c r="EB5" s="99" t="s">
        <v>347</v>
      </c>
      <c r="EC5" s="99" t="s">
        <v>348</v>
      </c>
      <c r="ED5" s="99" t="s">
        <v>349</v>
      </c>
      <c r="EE5" s="99" t="s">
        <v>350</v>
      </c>
      <c r="EF5" s="99" t="s">
        <v>351</v>
      </c>
      <c r="EG5" s="99" t="s">
        <v>352</v>
      </c>
      <c r="EH5" s="99" t="s">
        <v>353</v>
      </c>
      <c r="EI5" s="99" t="s">
        <v>354</v>
      </c>
      <c r="EJ5" s="99" t="s">
        <v>355</v>
      </c>
      <c r="EK5" s="99" t="s">
        <v>356</v>
      </c>
      <c r="EL5" s="99" t="s">
        <v>357</v>
      </c>
      <c r="EM5" s="99" t="s">
        <v>358</v>
      </c>
      <c r="EN5" s="99" t="s">
        <v>359</v>
      </c>
      <c r="EO5" s="99" t="s">
        <v>360</v>
      </c>
      <c r="EP5" s="99" t="s">
        <v>361</v>
      </c>
      <c r="EQ5" s="99" t="s">
        <v>362</v>
      </c>
      <c r="ER5" s="99" t="s">
        <v>363</v>
      </c>
      <c r="ES5" s="99" t="s">
        <v>364</v>
      </c>
      <c r="ET5" s="99" t="s">
        <v>365</v>
      </c>
      <c r="EU5" s="99" t="s">
        <v>366</v>
      </c>
      <c r="EV5" s="99" t="s">
        <v>367</v>
      </c>
      <c r="EW5" s="99" t="s">
        <v>368</v>
      </c>
      <c r="EX5" s="99" t="s">
        <v>369</v>
      </c>
      <c r="EY5" s="99" t="s">
        <v>370</v>
      </c>
      <c r="EZ5" s="99" t="s">
        <v>371</v>
      </c>
      <c r="FA5" s="99" t="s">
        <v>372</v>
      </c>
      <c r="FB5" s="99" t="s">
        <v>373</v>
      </c>
      <c r="FC5" s="99" t="s">
        <v>374</v>
      </c>
      <c r="FD5" s="99" t="s">
        <v>375</v>
      </c>
      <c r="FE5" s="99" t="s">
        <v>376</v>
      </c>
      <c r="FF5" s="99" t="s">
        <v>377</v>
      </c>
      <c r="FG5" s="99" t="s">
        <v>378</v>
      </c>
      <c r="FH5" s="99" t="s">
        <v>379</v>
      </c>
      <c r="FI5" s="99" t="s">
        <v>427</v>
      </c>
      <c r="FJ5" s="99" t="s">
        <v>380</v>
      </c>
      <c r="FK5" s="99" t="s">
        <v>381</v>
      </c>
      <c r="FL5" s="99" t="s">
        <v>382</v>
      </c>
      <c r="FM5" s="99" t="s">
        <v>383</v>
      </c>
      <c r="FN5" s="99" t="s">
        <v>384</v>
      </c>
      <c r="FO5" s="99" t="s">
        <v>385</v>
      </c>
      <c r="FP5" s="99" t="s">
        <v>386</v>
      </c>
      <c r="FQ5" s="99" t="s">
        <v>387</v>
      </c>
      <c r="FR5" s="99" t="s">
        <v>388</v>
      </c>
      <c r="FS5" s="99" t="s">
        <v>389</v>
      </c>
      <c r="FT5" s="99" t="s">
        <v>390</v>
      </c>
      <c r="FU5" s="99" t="s">
        <v>391</v>
      </c>
      <c r="FV5" s="99" t="s">
        <v>392</v>
      </c>
      <c r="FW5" s="99" t="s">
        <v>393</v>
      </c>
      <c r="FX5" s="99" t="s">
        <v>394</v>
      </c>
      <c r="FY5" s="99" t="s">
        <v>395</v>
      </c>
      <c r="FZ5" s="99" t="s">
        <v>396</v>
      </c>
      <c r="GA5" s="99" t="s">
        <v>397</v>
      </c>
      <c r="GB5" s="99" t="s">
        <v>398</v>
      </c>
      <c r="GC5" s="99" t="s">
        <v>399</v>
      </c>
      <c r="GD5" s="99" t="s">
        <v>400</v>
      </c>
      <c r="GE5" s="99" t="s">
        <v>401</v>
      </c>
      <c r="GF5" s="99" t="s">
        <v>402</v>
      </c>
      <c r="GG5" s="99" t="s">
        <v>403</v>
      </c>
      <c r="GH5" s="99" t="s">
        <v>404</v>
      </c>
      <c r="GI5" s="99" t="s">
        <v>405</v>
      </c>
      <c r="GJ5" s="99" t="s">
        <v>406</v>
      </c>
      <c r="GK5" s="99" t="s">
        <v>407</v>
      </c>
      <c r="GL5" s="99" t="s">
        <v>408</v>
      </c>
      <c r="GM5" s="99" t="s">
        <v>409</v>
      </c>
      <c r="GN5" s="99" t="s">
        <v>410</v>
      </c>
      <c r="GO5" s="99" t="s">
        <v>411</v>
      </c>
      <c r="GP5" s="99" t="s">
        <v>412</v>
      </c>
      <c r="GQ5" s="99" t="s">
        <v>413</v>
      </c>
      <c r="GR5" s="99" t="s">
        <v>414</v>
      </c>
      <c r="GS5" s="99" t="s">
        <v>415</v>
      </c>
      <c r="GT5" s="99" t="s">
        <v>416</v>
      </c>
      <c r="GU5" s="99" t="s">
        <v>417</v>
      </c>
      <c r="GV5" s="99" t="s">
        <v>418</v>
      </c>
      <c r="GW5" s="99" t="s">
        <v>419</v>
      </c>
      <c r="GX5" s="99" t="s">
        <v>420</v>
      </c>
      <c r="GY5" s="99" t="s">
        <v>421</v>
      </c>
      <c r="GZ5" s="99" t="s">
        <v>422</v>
      </c>
      <c r="HA5" s="99" t="s">
        <v>423</v>
      </c>
      <c r="HB5" s="99" t="s">
        <v>424</v>
      </c>
      <c r="HC5" s="99" t="s">
        <v>425</v>
      </c>
      <c r="HD5" s="99" t="s">
        <v>426</v>
      </c>
    </row>
    <row r="6" spans="1:212" ht="25.5" customHeight="1" x14ac:dyDescent="0.2">
      <c r="A6" s="48">
        <v>2</v>
      </c>
      <c r="B6" s="3" t="s">
        <v>315</v>
      </c>
      <c r="C6" s="10" t="s">
        <v>65</v>
      </c>
      <c r="D6" s="143" t="s">
        <v>66</v>
      </c>
      <c r="E6" s="23">
        <v>57.635454941060615</v>
      </c>
      <c r="F6" s="147">
        <v>10279</v>
      </c>
      <c r="G6" s="18"/>
      <c r="H6" s="5">
        <v>38.483792002162005</v>
      </c>
      <c r="I6" s="5">
        <v>62.163558456176084</v>
      </c>
      <c r="J6" s="5">
        <v>68.309191737510702</v>
      </c>
      <c r="K6" s="5">
        <v>53.561657333549483</v>
      </c>
      <c r="L6" s="5">
        <v>66.069385725915311</v>
      </c>
      <c r="M6" s="5">
        <v>67.032145848048899</v>
      </c>
      <c r="N6" s="5">
        <v>56.715186093193502</v>
      </c>
      <c r="O6" s="5">
        <v>71.709336100115834</v>
      </c>
      <c r="P6" s="5">
        <v>68.803088474194567</v>
      </c>
      <c r="Q6" s="5">
        <v>50.099148714273532</v>
      </c>
      <c r="R6" s="5">
        <v>45.37188280139064</v>
      </c>
      <c r="S6" s="5">
        <v>75.834102461546408</v>
      </c>
      <c r="T6" s="5">
        <v>50.782748498804629</v>
      </c>
      <c r="U6" s="5">
        <v>42.019461518990191</v>
      </c>
      <c r="V6" s="5">
        <v>44.927426872080382</v>
      </c>
      <c r="W6" s="5">
        <v>58.674430301670434</v>
      </c>
      <c r="X6" s="5">
        <v>51.325831559000569</v>
      </c>
      <c r="Y6" s="18"/>
      <c r="Z6" s="153">
        <v>24.040803603535281</v>
      </c>
      <c r="AA6" s="25">
        <v>99.802981933274495</v>
      </c>
      <c r="AB6" s="5">
        <v>32.280036867120401</v>
      </c>
      <c r="AC6" s="5">
        <v>46.64214492084227</v>
      </c>
      <c r="AD6" s="5">
        <v>24.040803603535281</v>
      </c>
      <c r="AE6" s="5">
        <v>63.164071906161887</v>
      </c>
      <c r="AF6" s="5">
        <v>27.821756087205447</v>
      </c>
      <c r="AG6" s="5">
        <v>44.794844746723257</v>
      </c>
      <c r="AH6" s="5">
        <v>50.823714123354144</v>
      </c>
      <c r="AI6" s="5">
        <v>71.646847549275748</v>
      </c>
      <c r="AJ6" s="5">
        <v>38.097180168148824</v>
      </c>
      <c r="AK6" s="5">
        <v>40.570577741193247</v>
      </c>
      <c r="AL6" s="5">
        <v>50.782748498804629</v>
      </c>
      <c r="AM6" s="5">
        <v>42.503092581308806</v>
      </c>
      <c r="AN6" s="5">
        <v>33.104116094323672</v>
      </c>
      <c r="AO6" s="5">
        <v>49.068319993848924</v>
      </c>
      <c r="AP6" s="5">
        <v>38.534513570007498</v>
      </c>
      <c r="AQ6" s="5">
        <v>70.265159640109772</v>
      </c>
      <c r="AR6" s="5">
        <v>44.884377384131454</v>
      </c>
      <c r="AS6" s="5">
        <v>53.242523828002952</v>
      </c>
      <c r="AT6" s="5">
        <v>47.016146188953883</v>
      </c>
      <c r="AU6" s="5">
        <v>53.086350463989781</v>
      </c>
      <c r="AV6" s="5">
        <v>42.627176440975681</v>
      </c>
      <c r="AW6" s="5">
        <v>61.576762738993182</v>
      </c>
      <c r="AX6" s="5">
        <v>39.842183001819635</v>
      </c>
      <c r="AY6" s="5">
        <v>60.217947598897148</v>
      </c>
      <c r="AZ6" s="5">
        <v>65.775320142046681</v>
      </c>
      <c r="BA6" s="5">
        <v>62.502804373033804</v>
      </c>
      <c r="BB6" s="5">
        <v>50.379642638078373</v>
      </c>
      <c r="BC6" s="5">
        <v>65.279676070270071</v>
      </c>
      <c r="BD6" s="5">
        <v>55.457456633303245</v>
      </c>
      <c r="BE6" s="5">
        <v>72.752061508765394</v>
      </c>
      <c r="BF6" s="5">
        <v>38.116496358813968</v>
      </c>
      <c r="BG6" s="5">
        <v>44.318541445644904</v>
      </c>
      <c r="BH6" s="5">
        <v>51.189581235711792</v>
      </c>
      <c r="BI6" s="5">
        <v>64.56395739094495</v>
      </c>
      <c r="BJ6" s="5">
        <v>76.650557380308697</v>
      </c>
      <c r="BK6" s="5">
        <v>60.276929321907438</v>
      </c>
      <c r="BL6" s="5">
        <v>53.417838745554704</v>
      </c>
      <c r="BM6" s="5">
        <v>51.382774601838697</v>
      </c>
      <c r="BN6" s="5">
        <v>44.558206493487717</v>
      </c>
      <c r="BO6" s="5">
        <v>66.743501986705795</v>
      </c>
      <c r="BP6" s="5">
        <v>84.219300173697448</v>
      </c>
      <c r="BQ6" s="5">
        <v>66.182717558851238</v>
      </c>
      <c r="BR6" s="5">
        <v>62.163558456176084</v>
      </c>
      <c r="BS6" s="5">
        <v>37.915414636503655</v>
      </c>
      <c r="BT6" s="5">
        <v>63.83788840199621</v>
      </c>
      <c r="BU6" s="5">
        <v>68.698656340735923</v>
      </c>
      <c r="BV6" s="5">
        <v>82.224784848660065</v>
      </c>
      <c r="BW6" s="5">
        <v>68.600071276601653</v>
      </c>
      <c r="BX6" s="5">
        <v>68.424897739197363</v>
      </c>
      <c r="BY6" s="5">
        <v>63.675255550746115</v>
      </c>
      <c r="BZ6" s="5">
        <v>83.130517922078724</v>
      </c>
      <c r="CA6" s="5">
        <v>91.978874260929587</v>
      </c>
      <c r="CB6" s="5">
        <v>82.29168751604719</v>
      </c>
      <c r="CC6" s="5">
        <v>81.318962801516534</v>
      </c>
      <c r="CD6" s="5">
        <v>53.260859801036752</v>
      </c>
      <c r="CE6" s="5">
        <v>99.802981933274495</v>
      </c>
      <c r="CF6" s="5">
        <v>95.595193333428782</v>
      </c>
      <c r="CG6" s="5">
        <v>66.941521052420569</v>
      </c>
      <c r="CH6" s="5">
        <v>83.775294686848952</v>
      </c>
      <c r="CI6" s="5">
        <v>68.058075075033159</v>
      </c>
      <c r="CJ6" s="5">
        <v>89.170609845228398</v>
      </c>
      <c r="CK6" s="5">
        <v>90.764693717099291</v>
      </c>
      <c r="CL6" s="5">
        <v>92.576499234927283</v>
      </c>
      <c r="CM6" s="5">
        <v>88.898114364123487</v>
      </c>
      <c r="CN6" s="5">
        <v>85.173668005048171</v>
      </c>
      <c r="CO6" s="5">
        <v>86.438888105615518</v>
      </c>
      <c r="CP6" s="5">
        <v>86.47020595514411</v>
      </c>
      <c r="CQ6" s="5">
        <v>86.289677647384906</v>
      </c>
      <c r="CR6" s="5">
        <v>84.50845219065782</v>
      </c>
      <c r="CS6" s="5">
        <v>80.113424702899209</v>
      </c>
      <c r="CT6" s="5">
        <v>86.616024292043079</v>
      </c>
      <c r="CU6" s="5">
        <v>59.646123031272481</v>
      </c>
      <c r="CV6" s="5">
        <v>81.779029106612498</v>
      </c>
      <c r="CW6" s="5">
        <v>86.906910483091224</v>
      </c>
      <c r="CX6" s="5">
        <v>88.116313019061749</v>
      </c>
      <c r="CY6" s="5">
        <v>90.078123420422742</v>
      </c>
      <c r="CZ6" s="5">
        <v>79.02491761158835</v>
      </c>
      <c r="DA6" s="5">
        <v>94.376033953970108</v>
      </c>
      <c r="DB6" s="5">
        <v>68.854915555539748</v>
      </c>
      <c r="DC6" s="5">
        <v>76.338549340892541</v>
      </c>
      <c r="DD6" s="5">
        <v>88.040007244694365</v>
      </c>
      <c r="DE6" s="5">
        <v>87.505584902774984</v>
      </c>
      <c r="DF6" s="5"/>
      <c r="DG6" s="26">
        <v>-1</v>
      </c>
      <c r="DH6" s="27">
        <v>0</v>
      </c>
      <c r="DI6" s="27">
        <v>1</v>
      </c>
      <c r="DJ6" s="27">
        <v>0</v>
      </c>
      <c r="DK6" s="27">
        <v>1</v>
      </c>
      <c r="DL6" s="27">
        <v>1</v>
      </c>
      <c r="DM6" s="27">
        <v>0</v>
      </c>
      <c r="DN6" s="27">
        <v>1</v>
      </c>
      <c r="DO6" s="27">
        <v>1</v>
      </c>
      <c r="DP6" s="27">
        <v>-1</v>
      </c>
      <c r="DQ6" s="27">
        <v>-1</v>
      </c>
      <c r="DR6" s="27">
        <v>1</v>
      </c>
      <c r="DS6" s="27">
        <v>0</v>
      </c>
      <c r="DT6" s="27">
        <v>-1</v>
      </c>
      <c r="DU6" s="27">
        <v>-1</v>
      </c>
      <c r="DV6" s="27">
        <v>0</v>
      </c>
      <c r="DW6" s="28">
        <v>-1</v>
      </c>
      <c r="DX6" s="5"/>
      <c r="DY6" s="5"/>
      <c r="DZ6" s="5"/>
      <c r="EA6" s="26">
        <v>-1</v>
      </c>
      <c r="EB6" s="27">
        <v>-1</v>
      </c>
      <c r="EC6" s="27">
        <v>-1</v>
      </c>
      <c r="ED6" s="27">
        <v>0</v>
      </c>
      <c r="EE6" s="27">
        <v>-1</v>
      </c>
      <c r="EF6" s="27">
        <v>-1</v>
      </c>
      <c r="EG6" s="27">
        <v>0</v>
      </c>
      <c r="EH6" s="27">
        <v>1</v>
      </c>
      <c r="EI6" s="27">
        <v>-1</v>
      </c>
      <c r="EJ6" s="27">
        <v>-1</v>
      </c>
      <c r="EK6" s="27">
        <v>0</v>
      </c>
      <c r="EL6" s="27">
        <v>-1</v>
      </c>
      <c r="EM6" s="27">
        <v>-1</v>
      </c>
      <c r="EN6" s="27">
        <v>-1</v>
      </c>
      <c r="EO6" s="27">
        <v>-1</v>
      </c>
      <c r="EP6" s="27">
        <v>1</v>
      </c>
      <c r="EQ6" s="27">
        <v>-1</v>
      </c>
      <c r="ER6" s="27">
        <v>0</v>
      </c>
      <c r="ES6" s="27">
        <v>-1</v>
      </c>
      <c r="ET6" s="27">
        <v>0</v>
      </c>
      <c r="EU6" s="27">
        <v>-1</v>
      </c>
      <c r="EV6" s="27">
        <v>0</v>
      </c>
      <c r="EW6" s="27">
        <v>-1</v>
      </c>
      <c r="EX6" s="27">
        <v>0</v>
      </c>
      <c r="EY6" s="27">
        <v>1</v>
      </c>
      <c r="EZ6" s="27">
        <v>0</v>
      </c>
      <c r="FA6" s="27">
        <v>0</v>
      </c>
      <c r="FB6" s="27">
        <v>0</v>
      </c>
      <c r="FC6" s="27">
        <v>0</v>
      </c>
      <c r="FD6" s="27">
        <v>1</v>
      </c>
      <c r="FE6" s="27">
        <v>-1</v>
      </c>
      <c r="FF6" s="27">
        <v>-1</v>
      </c>
      <c r="FG6" s="27">
        <v>0</v>
      </c>
      <c r="FH6" s="27">
        <v>0</v>
      </c>
      <c r="FI6" s="27">
        <v>1</v>
      </c>
      <c r="FJ6" s="27">
        <v>0</v>
      </c>
      <c r="FK6" s="27">
        <v>0</v>
      </c>
      <c r="FL6" s="27">
        <v>0</v>
      </c>
      <c r="FM6" s="27">
        <v>0</v>
      </c>
      <c r="FN6" s="27">
        <v>0</v>
      </c>
      <c r="FO6" s="27">
        <v>1</v>
      </c>
      <c r="FP6" s="27">
        <v>0</v>
      </c>
      <c r="FQ6" s="27">
        <v>0</v>
      </c>
      <c r="FR6" s="27">
        <v>-1</v>
      </c>
      <c r="FS6" s="27">
        <v>0</v>
      </c>
      <c r="FT6" s="27">
        <v>0</v>
      </c>
      <c r="FU6" s="27">
        <v>1</v>
      </c>
      <c r="FV6" s="27">
        <v>0</v>
      </c>
      <c r="FW6" s="27">
        <v>0</v>
      </c>
      <c r="FX6" s="27">
        <v>0</v>
      </c>
      <c r="FY6" s="27">
        <v>1</v>
      </c>
      <c r="FZ6" s="27">
        <v>1</v>
      </c>
      <c r="GA6" s="27">
        <v>1</v>
      </c>
      <c r="GB6" s="27">
        <v>1</v>
      </c>
      <c r="GC6" s="27">
        <v>0</v>
      </c>
      <c r="GD6" s="27">
        <v>1</v>
      </c>
      <c r="GE6" s="27">
        <v>1</v>
      </c>
      <c r="GF6" s="27">
        <v>0</v>
      </c>
      <c r="GG6" s="27">
        <v>1</v>
      </c>
      <c r="GH6" s="27">
        <v>0</v>
      </c>
      <c r="GI6" s="27">
        <v>1</v>
      </c>
      <c r="GJ6" s="27">
        <v>1</v>
      </c>
      <c r="GK6" s="27">
        <v>1</v>
      </c>
      <c r="GL6" s="27">
        <v>1</v>
      </c>
      <c r="GM6" s="27">
        <v>1</v>
      </c>
      <c r="GN6" s="27">
        <v>1</v>
      </c>
      <c r="GO6" s="27">
        <v>1</v>
      </c>
      <c r="GP6" s="27">
        <v>1</v>
      </c>
      <c r="GQ6" s="27">
        <v>1</v>
      </c>
      <c r="GR6" s="27">
        <v>1</v>
      </c>
      <c r="GS6" s="27">
        <v>1</v>
      </c>
      <c r="GT6" s="27">
        <v>0</v>
      </c>
      <c r="GU6" s="27">
        <v>1</v>
      </c>
      <c r="GV6" s="27">
        <v>1</v>
      </c>
      <c r="GW6" s="27">
        <v>1</v>
      </c>
      <c r="GX6" s="27">
        <v>1</v>
      </c>
      <c r="GY6" s="27">
        <v>1</v>
      </c>
      <c r="GZ6" s="27">
        <v>1</v>
      </c>
      <c r="HA6" s="27">
        <v>0</v>
      </c>
      <c r="HB6" s="27">
        <v>1</v>
      </c>
      <c r="HC6" s="27">
        <v>1</v>
      </c>
      <c r="HD6" s="28">
        <v>1</v>
      </c>
    </row>
    <row r="7" spans="1:212" ht="25.5" customHeight="1" x14ac:dyDescent="0.2">
      <c r="A7" s="48">
        <v>3</v>
      </c>
      <c r="B7" s="3" t="s">
        <v>315</v>
      </c>
      <c r="C7" s="10" t="s">
        <v>64</v>
      </c>
      <c r="D7" s="143" t="s">
        <v>11</v>
      </c>
      <c r="E7" s="23">
        <v>74.536734805685228</v>
      </c>
      <c r="F7" s="147">
        <v>11648</v>
      </c>
      <c r="G7" s="18"/>
      <c r="H7" s="5">
        <v>69.486089365512555</v>
      </c>
      <c r="I7" s="5">
        <v>71.8113685614247</v>
      </c>
      <c r="J7" s="5">
        <v>78.235131650678156</v>
      </c>
      <c r="K7" s="5">
        <v>71.780002405331274</v>
      </c>
      <c r="L7" s="5">
        <v>79.955929583543167</v>
      </c>
      <c r="M7" s="5">
        <v>73.592332560482191</v>
      </c>
      <c r="N7" s="5">
        <v>75.242193685536989</v>
      </c>
      <c r="O7" s="5">
        <v>81.670326162642766</v>
      </c>
      <c r="P7" s="5">
        <v>72.103490314889157</v>
      </c>
      <c r="Q7" s="5">
        <v>66.415398218162252</v>
      </c>
      <c r="R7" s="5">
        <v>76.333405379244695</v>
      </c>
      <c r="S7" s="5">
        <v>82.139252054956202</v>
      </c>
      <c r="T7" s="5">
        <v>71.924504285211171</v>
      </c>
      <c r="U7" s="5">
        <v>71.355444369642157</v>
      </c>
      <c r="V7" s="5">
        <v>69.316329854484053</v>
      </c>
      <c r="W7" s="5">
        <v>79.721865759502293</v>
      </c>
      <c r="X7" s="5">
        <v>72.660318386795893</v>
      </c>
      <c r="Y7" s="18"/>
      <c r="Z7" s="153">
        <v>50.43711749143317</v>
      </c>
      <c r="AA7" s="25">
        <v>95.283665559968256</v>
      </c>
      <c r="AB7" s="5">
        <v>73.799426185991763</v>
      </c>
      <c r="AC7" s="5">
        <v>74.860139102985599</v>
      </c>
      <c r="AD7" s="5">
        <v>55.563978695412573</v>
      </c>
      <c r="AE7" s="5">
        <v>77.222897371544491</v>
      </c>
      <c r="AF7" s="5">
        <v>74.674771866130357</v>
      </c>
      <c r="AG7" s="5">
        <v>68.895411130825053</v>
      </c>
      <c r="AH7" s="5">
        <v>70.176130760012029</v>
      </c>
      <c r="AI7" s="5">
        <v>66.3480690111423</v>
      </c>
      <c r="AJ7" s="5">
        <v>67.043694663837911</v>
      </c>
      <c r="AK7" s="5">
        <v>75.870812507620016</v>
      </c>
      <c r="AL7" s="5">
        <v>71.924504285211171</v>
      </c>
      <c r="AM7" s="5">
        <v>77.328115929126298</v>
      </c>
      <c r="AN7" s="5">
        <v>62.935556173480187</v>
      </c>
      <c r="AO7" s="5">
        <v>79.059762408268497</v>
      </c>
      <c r="AP7" s="5">
        <v>54.234284071067563</v>
      </c>
      <c r="AQ7" s="5">
        <v>65.933216902354658</v>
      </c>
      <c r="AR7" s="5">
        <v>50.43711749143317</v>
      </c>
      <c r="AS7" s="5">
        <v>70.259573710848002</v>
      </c>
      <c r="AT7" s="5">
        <v>60.369041105057001</v>
      </c>
      <c r="AU7" s="5">
        <v>78.006443899399059</v>
      </c>
      <c r="AV7" s="5">
        <v>74.826090552299533</v>
      </c>
      <c r="AW7" s="5">
        <v>80.714244824030843</v>
      </c>
      <c r="AX7" s="5">
        <v>78.048493455148005</v>
      </c>
      <c r="AY7" s="5">
        <v>77.037416431993123</v>
      </c>
      <c r="AZ7" s="5">
        <v>78.272689695899416</v>
      </c>
      <c r="BA7" s="5">
        <v>77.026378362369869</v>
      </c>
      <c r="BB7" s="5">
        <v>90.422126445754444</v>
      </c>
      <c r="BC7" s="5">
        <v>71.867966213745092</v>
      </c>
      <c r="BD7" s="5">
        <v>85.079625389095398</v>
      </c>
      <c r="BE7" s="5">
        <v>78.795096012149202</v>
      </c>
      <c r="BF7" s="5">
        <v>77.461732231706094</v>
      </c>
      <c r="BG7" s="5">
        <v>76.214031578800473</v>
      </c>
      <c r="BH7" s="5">
        <v>82.077962594412412</v>
      </c>
      <c r="BI7" s="5">
        <v>58.933357011081625</v>
      </c>
      <c r="BJ7" s="5">
        <v>74.764327691586686</v>
      </c>
      <c r="BK7" s="5">
        <v>80.926295089790173</v>
      </c>
      <c r="BL7" s="5">
        <v>70.020085130045047</v>
      </c>
      <c r="BM7" s="5">
        <v>83.596069182583648</v>
      </c>
      <c r="BN7" s="5">
        <v>53.499157211100169</v>
      </c>
      <c r="BO7" s="5">
        <v>81.092457345974083</v>
      </c>
      <c r="BP7" s="5">
        <v>92.534044516127253</v>
      </c>
      <c r="BQ7" s="5">
        <v>75.378918729493265</v>
      </c>
      <c r="BR7" s="5">
        <v>71.8113685614247</v>
      </c>
      <c r="BS7" s="5">
        <v>83.566103864581962</v>
      </c>
      <c r="BT7" s="5">
        <v>81.137845316714447</v>
      </c>
      <c r="BU7" s="5">
        <v>74.581117074382732</v>
      </c>
      <c r="BV7" s="5">
        <v>83.592470224869771</v>
      </c>
      <c r="BW7" s="5">
        <v>79.811397845476762</v>
      </c>
      <c r="BX7" s="5">
        <v>82.30110175161785</v>
      </c>
      <c r="BY7" s="5">
        <v>73.554926578833573</v>
      </c>
      <c r="BZ7" s="5">
        <v>74.054547916590707</v>
      </c>
      <c r="CA7" s="5">
        <v>94.463094369453813</v>
      </c>
      <c r="CB7" s="5">
        <v>80.100627267508557</v>
      </c>
      <c r="CC7" s="5">
        <v>72.83274550561093</v>
      </c>
      <c r="CD7" s="5">
        <v>76.77519488339199</v>
      </c>
      <c r="CE7" s="5">
        <v>83.502634814667118</v>
      </c>
      <c r="CF7" s="5">
        <v>87.980872018828009</v>
      </c>
      <c r="CG7" s="5">
        <v>76.287672820876665</v>
      </c>
      <c r="CH7" s="5">
        <v>68.77505340013397</v>
      </c>
      <c r="CI7" s="5">
        <v>68.013454092426002</v>
      </c>
      <c r="CJ7" s="5">
        <v>88.260858256668158</v>
      </c>
      <c r="CK7" s="5">
        <v>83.63270828168649</v>
      </c>
      <c r="CL7" s="5">
        <v>67.998439534401541</v>
      </c>
      <c r="CM7" s="5">
        <v>68.395341131127694</v>
      </c>
      <c r="CN7" s="5">
        <v>86.891898414401538</v>
      </c>
      <c r="CO7" s="5">
        <v>76.998475853620604</v>
      </c>
      <c r="CP7" s="5">
        <v>95.283665559968256</v>
      </c>
      <c r="CQ7" s="5">
        <v>77.31838435842306</v>
      </c>
      <c r="CR7" s="5">
        <v>91.642337179988687</v>
      </c>
      <c r="CS7" s="5">
        <v>81.231839628089418</v>
      </c>
      <c r="CT7" s="5">
        <v>88.472322320223896</v>
      </c>
      <c r="CU7" s="5">
        <v>68.0059373561581</v>
      </c>
      <c r="CV7" s="5">
        <v>80.094546180007313</v>
      </c>
      <c r="CW7" s="5">
        <v>72.367986113285227</v>
      </c>
      <c r="CX7" s="5">
        <v>81.168662905498252</v>
      </c>
      <c r="CY7" s="5">
        <v>90.722122747609447</v>
      </c>
      <c r="CZ7" s="5">
        <v>79.471390216275708</v>
      </c>
      <c r="DA7" s="5">
        <v>75.265639115793434</v>
      </c>
      <c r="DB7" s="5">
        <v>66.348897312775719</v>
      </c>
      <c r="DC7" s="5">
        <v>85.899879592551926</v>
      </c>
      <c r="DD7" s="5">
        <v>90.461431928046608</v>
      </c>
      <c r="DE7" s="5">
        <v>69.732348161068444</v>
      </c>
      <c r="DF7" s="5"/>
      <c r="DG7" s="29">
        <v>0</v>
      </c>
      <c r="DH7" s="17">
        <v>0</v>
      </c>
      <c r="DI7" s="17">
        <v>1</v>
      </c>
      <c r="DJ7" s="17">
        <v>0</v>
      </c>
      <c r="DK7" s="17">
        <v>1</v>
      </c>
      <c r="DL7" s="17">
        <v>0</v>
      </c>
      <c r="DM7" s="17">
        <v>0</v>
      </c>
      <c r="DN7" s="17">
        <v>1</v>
      </c>
      <c r="DO7" s="17">
        <v>0</v>
      </c>
      <c r="DP7" s="17">
        <v>-1</v>
      </c>
      <c r="DQ7" s="17">
        <v>0</v>
      </c>
      <c r="DR7" s="17">
        <v>1</v>
      </c>
      <c r="DS7" s="17">
        <v>0</v>
      </c>
      <c r="DT7" s="17">
        <v>0</v>
      </c>
      <c r="DU7" s="17">
        <v>-1</v>
      </c>
      <c r="DV7" s="17">
        <v>1</v>
      </c>
      <c r="DW7" s="30">
        <v>0</v>
      </c>
      <c r="DX7" s="5"/>
      <c r="DY7" s="5"/>
      <c r="DZ7" s="5"/>
      <c r="EA7" s="29">
        <v>0</v>
      </c>
      <c r="EB7" s="17">
        <v>0</v>
      </c>
      <c r="EC7" s="17">
        <v>-1</v>
      </c>
      <c r="ED7" s="17">
        <v>0</v>
      </c>
      <c r="EE7" s="17">
        <v>0</v>
      </c>
      <c r="EF7" s="17">
        <v>0</v>
      </c>
      <c r="EG7" s="17">
        <v>0</v>
      </c>
      <c r="EH7" s="17">
        <v>-1</v>
      </c>
      <c r="EI7" s="17">
        <v>-1</v>
      </c>
      <c r="EJ7" s="17">
        <v>0</v>
      </c>
      <c r="EK7" s="17">
        <v>0</v>
      </c>
      <c r="EL7" s="17">
        <v>0</v>
      </c>
      <c r="EM7" s="17">
        <v>-1</v>
      </c>
      <c r="EN7" s="17">
        <v>0</v>
      </c>
      <c r="EO7" s="17">
        <v>-1</v>
      </c>
      <c r="EP7" s="17">
        <v>0</v>
      </c>
      <c r="EQ7" s="17">
        <v>-1</v>
      </c>
      <c r="ER7" s="17">
        <v>0</v>
      </c>
      <c r="ES7" s="17">
        <v>-1</v>
      </c>
      <c r="ET7" s="17">
        <v>0</v>
      </c>
      <c r="EU7" s="17">
        <v>0</v>
      </c>
      <c r="EV7" s="17">
        <v>0</v>
      </c>
      <c r="EW7" s="17">
        <v>0</v>
      </c>
      <c r="EX7" s="17">
        <v>0</v>
      </c>
      <c r="EY7" s="17">
        <v>0</v>
      </c>
      <c r="EZ7" s="17">
        <v>0</v>
      </c>
      <c r="FA7" s="17">
        <v>1</v>
      </c>
      <c r="FB7" s="17">
        <v>0</v>
      </c>
      <c r="FC7" s="17">
        <v>1</v>
      </c>
      <c r="FD7" s="17">
        <v>0</v>
      </c>
      <c r="FE7" s="17">
        <v>0</v>
      </c>
      <c r="FF7" s="17">
        <v>0</v>
      </c>
      <c r="FG7" s="17">
        <v>1</v>
      </c>
      <c r="FH7" s="17">
        <v>-1</v>
      </c>
      <c r="FI7" s="17">
        <v>0</v>
      </c>
      <c r="FJ7" s="17">
        <v>0</v>
      </c>
      <c r="FK7" s="17">
        <v>0</v>
      </c>
      <c r="FL7" s="17">
        <v>1</v>
      </c>
      <c r="FM7" s="17">
        <v>-1</v>
      </c>
      <c r="FN7" s="17">
        <v>0</v>
      </c>
      <c r="FO7" s="17">
        <v>1</v>
      </c>
      <c r="FP7" s="17">
        <v>0</v>
      </c>
      <c r="FQ7" s="17">
        <v>0</v>
      </c>
      <c r="FR7" s="17">
        <v>0</v>
      </c>
      <c r="FS7" s="17">
        <v>0</v>
      </c>
      <c r="FT7" s="17">
        <v>0</v>
      </c>
      <c r="FU7" s="17">
        <v>0</v>
      </c>
      <c r="FV7" s="17">
        <v>0</v>
      </c>
      <c r="FW7" s="17">
        <v>0</v>
      </c>
      <c r="FX7" s="17">
        <v>0</v>
      </c>
      <c r="FY7" s="17">
        <v>0</v>
      </c>
      <c r="FZ7" s="17">
        <v>1</v>
      </c>
      <c r="GA7" s="17">
        <v>0</v>
      </c>
      <c r="GB7" s="17">
        <v>0</v>
      </c>
      <c r="GC7" s="17">
        <v>0</v>
      </c>
      <c r="GD7" s="17">
        <v>0</v>
      </c>
      <c r="GE7" s="17">
        <v>1</v>
      </c>
      <c r="GF7" s="17">
        <v>0</v>
      </c>
      <c r="GG7" s="17">
        <v>0</v>
      </c>
      <c r="GH7" s="17">
        <v>0</v>
      </c>
      <c r="GI7" s="17">
        <v>0</v>
      </c>
      <c r="GJ7" s="17">
        <v>0</v>
      </c>
      <c r="GK7" s="17">
        <v>0</v>
      </c>
      <c r="GL7" s="17">
        <v>0</v>
      </c>
      <c r="GM7" s="17">
        <v>1</v>
      </c>
      <c r="GN7" s="17">
        <v>0</v>
      </c>
      <c r="GO7" s="17">
        <v>1</v>
      </c>
      <c r="GP7" s="17">
        <v>0</v>
      </c>
      <c r="GQ7" s="17">
        <v>1</v>
      </c>
      <c r="GR7" s="17">
        <v>0</v>
      </c>
      <c r="GS7" s="17">
        <v>0</v>
      </c>
      <c r="GT7" s="17">
        <v>0</v>
      </c>
      <c r="GU7" s="17">
        <v>0</v>
      </c>
      <c r="GV7" s="17">
        <v>0</v>
      </c>
      <c r="GW7" s="17">
        <v>0</v>
      </c>
      <c r="GX7" s="17">
        <v>1</v>
      </c>
      <c r="GY7" s="17">
        <v>0</v>
      </c>
      <c r="GZ7" s="17">
        <v>0</v>
      </c>
      <c r="HA7" s="17">
        <v>0</v>
      </c>
      <c r="HB7" s="17">
        <v>0</v>
      </c>
      <c r="HC7" s="17">
        <v>1</v>
      </c>
      <c r="HD7" s="30">
        <v>0</v>
      </c>
    </row>
    <row r="8" spans="1:212" ht="25.5" customHeight="1" x14ac:dyDescent="0.2">
      <c r="A8" s="48">
        <v>4</v>
      </c>
      <c r="B8" s="3" t="s">
        <v>307</v>
      </c>
      <c r="C8" s="10" t="s">
        <v>71</v>
      </c>
      <c r="D8" s="143" t="s">
        <v>11</v>
      </c>
      <c r="E8" s="23">
        <v>80.585775897530056</v>
      </c>
      <c r="F8" s="147">
        <v>15459</v>
      </c>
      <c r="G8" s="18"/>
      <c r="H8" s="5">
        <v>85.008147011366191</v>
      </c>
      <c r="I8" s="5">
        <v>82.950330960073188</v>
      </c>
      <c r="J8" s="5">
        <v>82.282100314931981</v>
      </c>
      <c r="K8" s="5">
        <v>78.633892726816285</v>
      </c>
      <c r="L8" s="5">
        <v>83.251106377913956</v>
      </c>
      <c r="M8" s="5">
        <v>82.211505871007944</v>
      </c>
      <c r="N8" s="5">
        <v>75.849209177582537</v>
      </c>
      <c r="O8" s="5">
        <v>84.119820305996697</v>
      </c>
      <c r="P8" s="5">
        <v>84.065466677408381</v>
      </c>
      <c r="Q8" s="5">
        <v>82.880890379105793</v>
      </c>
      <c r="R8" s="5">
        <v>75.181439756760284</v>
      </c>
      <c r="S8" s="5">
        <v>78.487641771939337</v>
      </c>
      <c r="T8" s="5">
        <v>79.148147687274076</v>
      </c>
      <c r="U8" s="5">
        <v>82.726707504734605</v>
      </c>
      <c r="V8" s="5">
        <v>82.018883268440391</v>
      </c>
      <c r="W8" s="5">
        <v>82.917426059829324</v>
      </c>
      <c r="X8" s="5">
        <v>71.592488949782236</v>
      </c>
      <c r="Y8" s="18"/>
      <c r="Z8" s="153">
        <v>60.400409617328286</v>
      </c>
      <c r="AA8" s="25">
        <v>94.043036062061063</v>
      </c>
      <c r="AB8" s="5">
        <v>71.414421057458483</v>
      </c>
      <c r="AC8" s="5">
        <v>83.73658996600787</v>
      </c>
      <c r="AD8" s="5">
        <v>85.925909602680107</v>
      </c>
      <c r="AE8" s="5">
        <v>83.113154349229504</v>
      </c>
      <c r="AF8" s="5">
        <v>77.421453708153393</v>
      </c>
      <c r="AG8" s="5">
        <v>73.45706131083314</v>
      </c>
      <c r="AH8" s="5">
        <v>82.341699075525128</v>
      </c>
      <c r="AI8" s="5">
        <v>84.987229700945434</v>
      </c>
      <c r="AJ8" s="5">
        <v>84.660276250793714</v>
      </c>
      <c r="AK8" s="5">
        <v>84.151477665592893</v>
      </c>
      <c r="AL8" s="5">
        <v>79.148147687274076</v>
      </c>
      <c r="AM8" s="5">
        <v>75.278514174006943</v>
      </c>
      <c r="AN8" s="5">
        <v>78.6662714541757</v>
      </c>
      <c r="AO8" s="5">
        <v>77.775545817463794</v>
      </c>
      <c r="AP8" s="5">
        <v>88.850310648973533</v>
      </c>
      <c r="AQ8" s="5">
        <v>84.051899335667571</v>
      </c>
      <c r="AR8" s="5">
        <v>79.389639755019275</v>
      </c>
      <c r="AS8" s="5">
        <v>60.400409617328286</v>
      </c>
      <c r="AT8" s="5">
        <v>67.628598711815869</v>
      </c>
      <c r="AU8" s="5">
        <v>74.16561749876125</v>
      </c>
      <c r="AV8" s="5">
        <v>78.652249800934797</v>
      </c>
      <c r="AW8" s="5">
        <v>76.951620812843899</v>
      </c>
      <c r="AX8" s="5">
        <v>85.64181410766777</v>
      </c>
      <c r="AY8" s="5">
        <v>75.640282467710492</v>
      </c>
      <c r="AZ8" s="5">
        <v>83.683102866213915</v>
      </c>
      <c r="BA8" s="5">
        <v>81.060735602618266</v>
      </c>
      <c r="BB8" s="5">
        <v>80.553197732443294</v>
      </c>
      <c r="BC8" s="5">
        <v>90.191708313541724</v>
      </c>
      <c r="BD8" s="5">
        <v>84.239843609337683</v>
      </c>
      <c r="BE8" s="5">
        <v>82.41387773534727</v>
      </c>
      <c r="BF8" s="5">
        <v>81.021544389562834</v>
      </c>
      <c r="BG8" s="5">
        <v>84.632175512352262</v>
      </c>
      <c r="BH8" s="5">
        <v>75.548483812090154</v>
      </c>
      <c r="BI8" s="5">
        <v>83.642199073819185</v>
      </c>
      <c r="BJ8" s="5">
        <v>79.120030942196635</v>
      </c>
      <c r="BK8" s="5">
        <v>84.212019206273268</v>
      </c>
      <c r="BL8" s="5">
        <v>86.38317247903106</v>
      </c>
      <c r="BM8" s="5">
        <v>84.047478691172486</v>
      </c>
      <c r="BN8" s="5">
        <v>79.302444656099738</v>
      </c>
      <c r="BO8" s="5">
        <v>85.348959721693035</v>
      </c>
      <c r="BP8" s="5">
        <v>88.469905576779965</v>
      </c>
      <c r="BQ8" s="5">
        <v>77.165275348375815</v>
      </c>
      <c r="BR8" s="5">
        <v>82.950330960073188</v>
      </c>
      <c r="BS8" s="5">
        <v>74.80547581724224</v>
      </c>
      <c r="BT8" s="5">
        <v>85.43433011454303</v>
      </c>
      <c r="BU8" s="5">
        <v>74.803948637650848</v>
      </c>
      <c r="BV8" s="5">
        <v>86.134031739567547</v>
      </c>
      <c r="BW8" s="5">
        <v>77.613697415371348</v>
      </c>
      <c r="BX8" s="5">
        <v>81.681199372983798</v>
      </c>
      <c r="BY8" s="5">
        <v>78.294725585031742</v>
      </c>
      <c r="BZ8" s="5">
        <v>77.573784986017614</v>
      </c>
      <c r="CA8" s="5">
        <v>82.704026511714872</v>
      </c>
      <c r="CB8" s="5">
        <v>84.721296489248203</v>
      </c>
      <c r="CC8" s="5">
        <v>75.063227398963306</v>
      </c>
      <c r="CD8" s="5">
        <v>71.109170609418513</v>
      </c>
      <c r="CE8" s="5">
        <v>82.864076704474655</v>
      </c>
      <c r="CF8" s="5">
        <v>87.878892325275643</v>
      </c>
      <c r="CG8" s="5">
        <v>83.080854225977632</v>
      </c>
      <c r="CH8" s="5">
        <v>87.3433727798799</v>
      </c>
      <c r="CI8" s="5">
        <v>74.70517706278271</v>
      </c>
      <c r="CJ8" s="5">
        <v>92.877897907769295</v>
      </c>
      <c r="CK8" s="5">
        <v>79.968612942535444</v>
      </c>
      <c r="CL8" s="5">
        <v>79.374039114372465</v>
      </c>
      <c r="CM8" s="5">
        <v>74.138060870889547</v>
      </c>
      <c r="CN8" s="5">
        <v>86.561721982742938</v>
      </c>
      <c r="CO8" s="5">
        <v>88.290398605353772</v>
      </c>
      <c r="CP8" s="5">
        <v>84.436418200606781</v>
      </c>
      <c r="CQ8" s="5">
        <v>94.043036062061063</v>
      </c>
      <c r="CR8" s="5">
        <v>91.442120850616305</v>
      </c>
      <c r="CS8" s="5">
        <v>91.20829238999579</v>
      </c>
      <c r="CT8" s="5">
        <v>85.968541751592937</v>
      </c>
      <c r="CU8" s="5">
        <v>69.764165781685548</v>
      </c>
      <c r="CV8" s="5">
        <v>85.133689662683508</v>
      </c>
      <c r="CW8" s="5">
        <v>61.288742866791559</v>
      </c>
      <c r="CX8" s="5">
        <v>89.324008377164859</v>
      </c>
      <c r="CY8" s="5">
        <v>80.943288781429544</v>
      </c>
      <c r="CZ8" s="5">
        <v>89.162591787366352</v>
      </c>
      <c r="DA8" s="5">
        <v>68.092549301095175</v>
      </c>
      <c r="DB8" s="5">
        <v>80.062254099466259</v>
      </c>
      <c r="DC8" s="5">
        <v>77.14476637357734</v>
      </c>
      <c r="DD8" s="5">
        <v>77.675808379185199</v>
      </c>
      <c r="DE8" s="5">
        <v>81.407332591686014</v>
      </c>
      <c r="DF8" s="5"/>
      <c r="DG8" s="29">
        <v>1</v>
      </c>
      <c r="DH8" s="17">
        <v>0</v>
      </c>
      <c r="DI8" s="17">
        <v>0</v>
      </c>
      <c r="DJ8" s="17">
        <v>0</v>
      </c>
      <c r="DK8" s="17">
        <v>0</v>
      </c>
      <c r="DL8" s="17">
        <v>0</v>
      </c>
      <c r="DM8" s="17">
        <v>0</v>
      </c>
      <c r="DN8" s="17">
        <v>0</v>
      </c>
      <c r="DO8" s="17">
        <v>1</v>
      </c>
      <c r="DP8" s="17">
        <v>0</v>
      </c>
      <c r="DQ8" s="17">
        <v>-1</v>
      </c>
      <c r="DR8" s="17">
        <v>0</v>
      </c>
      <c r="DS8" s="17">
        <v>0</v>
      </c>
      <c r="DT8" s="17">
        <v>0</v>
      </c>
      <c r="DU8" s="17">
        <v>0</v>
      </c>
      <c r="DV8" s="17">
        <v>0</v>
      </c>
      <c r="DW8" s="30">
        <v>-1</v>
      </c>
      <c r="DX8" s="5"/>
      <c r="DY8" s="5"/>
      <c r="DZ8" s="5"/>
      <c r="EA8" s="29">
        <v>-1</v>
      </c>
      <c r="EB8" s="17">
        <v>0</v>
      </c>
      <c r="EC8" s="17">
        <v>1</v>
      </c>
      <c r="ED8" s="17">
        <v>0</v>
      </c>
      <c r="EE8" s="17">
        <v>0</v>
      </c>
      <c r="EF8" s="17">
        <v>-1</v>
      </c>
      <c r="EG8" s="17">
        <v>0</v>
      </c>
      <c r="EH8" s="17">
        <v>0</v>
      </c>
      <c r="EI8" s="17">
        <v>0</v>
      </c>
      <c r="EJ8" s="17">
        <v>0</v>
      </c>
      <c r="EK8" s="17">
        <v>0</v>
      </c>
      <c r="EL8" s="17">
        <v>0</v>
      </c>
      <c r="EM8" s="17">
        <v>0</v>
      </c>
      <c r="EN8" s="17">
        <v>0</v>
      </c>
      <c r="EO8" s="17">
        <v>1</v>
      </c>
      <c r="EP8" s="17">
        <v>0</v>
      </c>
      <c r="EQ8" s="17">
        <v>0</v>
      </c>
      <c r="ER8" s="17">
        <v>-1</v>
      </c>
      <c r="ES8" s="17">
        <v>-1</v>
      </c>
      <c r="ET8" s="17">
        <v>-1</v>
      </c>
      <c r="EU8" s="17">
        <v>0</v>
      </c>
      <c r="EV8" s="17">
        <v>0</v>
      </c>
      <c r="EW8" s="17">
        <v>0</v>
      </c>
      <c r="EX8" s="17">
        <v>0</v>
      </c>
      <c r="EY8" s="17">
        <v>0</v>
      </c>
      <c r="EZ8" s="17">
        <v>0</v>
      </c>
      <c r="FA8" s="17">
        <v>0</v>
      </c>
      <c r="FB8" s="17">
        <v>1</v>
      </c>
      <c r="FC8" s="17">
        <v>0</v>
      </c>
      <c r="FD8" s="17">
        <v>0</v>
      </c>
      <c r="FE8" s="17">
        <v>0</v>
      </c>
      <c r="FF8" s="17">
        <v>0</v>
      </c>
      <c r="FG8" s="17">
        <v>0</v>
      </c>
      <c r="FH8" s="17">
        <v>0</v>
      </c>
      <c r="FI8" s="17">
        <v>0</v>
      </c>
      <c r="FJ8" s="17">
        <v>0</v>
      </c>
      <c r="FK8" s="17">
        <v>1</v>
      </c>
      <c r="FL8" s="17">
        <v>0</v>
      </c>
      <c r="FM8" s="17">
        <v>0</v>
      </c>
      <c r="FN8" s="17">
        <v>0</v>
      </c>
      <c r="FO8" s="17">
        <v>0</v>
      </c>
      <c r="FP8" s="17">
        <v>0</v>
      </c>
      <c r="FQ8" s="17">
        <v>0</v>
      </c>
      <c r="FR8" s="17">
        <v>0</v>
      </c>
      <c r="FS8" s="17">
        <v>0</v>
      </c>
      <c r="FT8" s="17">
        <v>0</v>
      </c>
      <c r="FU8" s="17">
        <v>0</v>
      </c>
      <c r="FV8" s="17">
        <v>0</v>
      </c>
      <c r="FW8" s="17">
        <v>0</v>
      </c>
      <c r="FX8" s="17">
        <v>0</v>
      </c>
      <c r="FY8" s="17">
        <v>0</v>
      </c>
      <c r="FZ8" s="17">
        <v>0</v>
      </c>
      <c r="GA8" s="17">
        <v>0</v>
      </c>
      <c r="GB8" s="17">
        <v>0</v>
      </c>
      <c r="GC8" s="17">
        <v>0</v>
      </c>
      <c r="GD8" s="17">
        <v>0</v>
      </c>
      <c r="GE8" s="17">
        <v>0</v>
      </c>
      <c r="GF8" s="17">
        <v>0</v>
      </c>
      <c r="GG8" s="17">
        <v>0</v>
      </c>
      <c r="GH8" s="17">
        <v>0</v>
      </c>
      <c r="GI8" s="17">
        <v>1</v>
      </c>
      <c r="GJ8" s="17">
        <v>0</v>
      </c>
      <c r="GK8" s="17">
        <v>0</v>
      </c>
      <c r="GL8" s="17">
        <v>0</v>
      </c>
      <c r="GM8" s="17">
        <v>0</v>
      </c>
      <c r="GN8" s="17">
        <v>0</v>
      </c>
      <c r="GO8" s="17">
        <v>0</v>
      </c>
      <c r="GP8" s="17">
        <v>1</v>
      </c>
      <c r="GQ8" s="17">
        <v>1</v>
      </c>
      <c r="GR8" s="17">
        <v>0</v>
      </c>
      <c r="GS8" s="17">
        <v>0</v>
      </c>
      <c r="GT8" s="17">
        <v>0</v>
      </c>
      <c r="GU8" s="17">
        <v>0</v>
      </c>
      <c r="GV8" s="17">
        <v>-1</v>
      </c>
      <c r="GW8" s="17">
        <v>0</v>
      </c>
      <c r="GX8" s="17">
        <v>0</v>
      </c>
      <c r="GY8" s="17">
        <v>0</v>
      </c>
      <c r="GZ8" s="17">
        <v>0</v>
      </c>
      <c r="HA8" s="17">
        <v>0</v>
      </c>
      <c r="HB8" s="17">
        <v>0</v>
      </c>
      <c r="HC8" s="17">
        <v>0</v>
      </c>
      <c r="HD8" s="30">
        <v>0</v>
      </c>
    </row>
    <row r="9" spans="1:212" ht="25.5" customHeight="1" x14ac:dyDescent="0.2">
      <c r="A9" s="48">
        <v>5</v>
      </c>
      <c r="B9" s="3" t="s">
        <v>307</v>
      </c>
      <c r="C9" s="10" t="s">
        <v>73</v>
      </c>
      <c r="D9" s="143" t="s">
        <v>31</v>
      </c>
      <c r="E9" s="23">
        <v>51.469543066829473</v>
      </c>
      <c r="F9" s="147">
        <v>14894</v>
      </c>
      <c r="G9" s="18"/>
      <c r="H9" s="5">
        <v>50.77291053100933</v>
      </c>
      <c r="I9" s="5">
        <v>57.639664287507983</v>
      </c>
      <c r="J9" s="5">
        <v>52.065665236664692</v>
      </c>
      <c r="K9" s="5">
        <v>53.271008824575283</v>
      </c>
      <c r="L9" s="5">
        <v>50.670772476084849</v>
      </c>
      <c r="M9" s="5">
        <v>54.116735039194822</v>
      </c>
      <c r="N9" s="5">
        <v>47.161643341153678</v>
      </c>
      <c r="O9" s="5">
        <v>55.551629998681662</v>
      </c>
      <c r="P9" s="5">
        <v>51.74420671707184</v>
      </c>
      <c r="Q9" s="5">
        <v>49.236933942125546</v>
      </c>
      <c r="R9" s="5">
        <v>50.074248660970866</v>
      </c>
      <c r="S9" s="5">
        <v>56.013534685911772</v>
      </c>
      <c r="T9" s="5">
        <v>40.763468072115494</v>
      </c>
      <c r="U9" s="5">
        <v>52.552043903625098</v>
      </c>
      <c r="V9" s="5">
        <v>54.446793243460569</v>
      </c>
      <c r="W9" s="5">
        <v>52.192392927497181</v>
      </c>
      <c r="X9" s="5">
        <v>48.803486468158027</v>
      </c>
      <c r="Y9" s="18"/>
      <c r="Z9" s="153">
        <v>38.342541986420542</v>
      </c>
      <c r="AA9" s="25">
        <v>68.83694956565806</v>
      </c>
      <c r="AB9" s="5">
        <v>43.856175879739261</v>
      </c>
      <c r="AC9" s="5">
        <v>55.358119398039193</v>
      </c>
      <c r="AD9" s="5">
        <v>53.680039316929893</v>
      </c>
      <c r="AE9" s="5">
        <v>56.309965370677581</v>
      </c>
      <c r="AF9" s="5">
        <v>58.047600893253247</v>
      </c>
      <c r="AG9" s="5">
        <v>43.544301059862732</v>
      </c>
      <c r="AH9" s="5">
        <v>45.281824466281847</v>
      </c>
      <c r="AI9" s="5">
        <v>48.384423769253694</v>
      </c>
      <c r="AJ9" s="5">
        <v>47.561180720540449</v>
      </c>
      <c r="AK9" s="5">
        <v>53.10162403475406</v>
      </c>
      <c r="AL9" s="5">
        <v>40.763468072115494</v>
      </c>
      <c r="AM9" s="5">
        <v>53.719869611766427</v>
      </c>
      <c r="AN9" s="5">
        <v>48.21368203404873</v>
      </c>
      <c r="AO9" s="5">
        <v>51.350931624905613</v>
      </c>
      <c r="AP9" s="5">
        <v>59.509439407579819</v>
      </c>
      <c r="AQ9" s="5">
        <v>48.733941831823238</v>
      </c>
      <c r="AR9" s="5">
        <v>54.170085316806357</v>
      </c>
      <c r="AS9" s="5">
        <v>44.382646803340428</v>
      </c>
      <c r="AT9" s="5">
        <v>43.712076951208601</v>
      </c>
      <c r="AU9" s="5">
        <v>44.302938289685294</v>
      </c>
      <c r="AV9" s="5">
        <v>58.022509096477371</v>
      </c>
      <c r="AW9" s="5">
        <v>44.414479598450669</v>
      </c>
      <c r="AX9" s="5">
        <v>50.91037104875079</v>
      </c>
      <c r="AY9" s="5">
        <v>55.563974425942973</v>
      </c>
      <c r="AZ9" s="5">
        <v>51.096667235990346</v>
      </c>
      <c r="BA9" s="5">
        <v>44.860046418959932</v>
      </c>
      <c r="BB9" s="5">
        <v>46.132247206576288</v>
      </c>
      <c r="BC9" s="5">
        <v>59.974899277422047</v>
      </c>
      <c r="BD9" s="5">
        <v>48.700526833360158</v>
      </c>
      <c r="BE9" s="5">
        <v>57.348027647889879</v>
      </c>
      <c r="BF9" s="5">
        <v>47.560169333768023</v>
      </c>
      <c r="BG9" s="5">
        <v>51.068540165914392</v>
      </c>
      <c r="BH9" s="5">
        <v>55.21153551890545</v>
      </c>
      <c r="BI9" s="5">
        <v>44.657916456378977</v>
      </c>
      <c r="BJ9" s="5">
        <v>52.677952534550045</v>
      </c>
      <c r="BK9" s="5">
        <v>53.792731386410928</v>
      </c>
      <c r="BL9" s="5">
        <v>50.646537129100111</v>
      </c>
      <c r="BM9" s="5">
        <v>47.774004484741333</v>
      </c>
      <c r="BN9" s="5">
        <v>51.214142927030856</v>
      </c>
      <c r="BO9" s="5">
        <v>51.706884308192343</v>
      </c>
      <c r="BP9" s="5">
        <v>52.605782401504143</v>
      </c>
      <c r="BQ9" s="5">
        <v>45.854286257177961</v>
      </c>
      <c r="BR9" s="5">
        <v>57.639664287507983</v>
      </c>
      <c r="BS9" s="5">
        <v>54.783826514023659</v>
      </c>
      <c r="BT9" s="5">
        <v>53.902838575264944</v>
      </c>
      <c r="BU9" s="5">
        <v>54.689795116187369</v>
      </c>
      <c r="BV9" s="5">
        <v>57.099217153284343</v>
      </c>
      <c r="BW9" s="5">
        <v>49.077161702971239</v>
      </c>
      <c r="BX9" s="5">
        <v>63.07898759291696</v>
      </c>
      <c r="BY9" s="5">
        <v>49.491723209374086</v>
      </c>
      <c r="BZ9" s="5">
        <v>59.09616583293522</v>
      </c>
      <c r="CA9" s="5">
        <v>57.672432146203633</v>
      </c>
      <c r="CB9" s="5">
        <v>59.825539199128976</v>
      </c>
      <c r="CC9" s="5">
        <v>57.929974954765463</v>
      </c>
      <c r="CD9" s="5">
        <v>38.56240003002295</v>
      </c>
      <c r="CE9" s="5">
        <v>61.364677907156995</v>
      </c>
      <c r="CF9" s="5">
        <v>66.236846862668941</v>
      </c>
      <c r="CG9" s="5">
        <v>61.841504860706252</v>
      </c>
      <c r="CH9" s="5">
        <v>66.22803072609959</v>
      </c>
      <c r="CI9" s="5">
        <v>54.90921663979843</v>
      </c>
      <c r="CJ9" s="5">
        <v>64.681241023283746</v>
      </c>
      <c r="CK9" s="5">
        <v>61.753895878457875</v>
      </c>
      <c r="CL9" s="5">
        <v>47.06623687377148</v>
      </c>
      <c r="CM9" s="5">
        <v>41.979465809546376</v>
      </c>
      <c r="CN9" s="5">
        <v>55.413235021901187</v>
      </c>
      <c r="CO9" s="5">
        <v>65.876954622083545</v>
      </c>
      <c r="CP9" s="5">
        <v>68.502231248060028</v>
      </c>
      <c r="CQ9" s="5">
        <v>56.565719850532261</v>
      </c>
      <c r="CR9" s="5">
        <v>63.737265201116344</v>
      </c>
      <c r="CS9" s="5">
        <v>61.561026243804207</v>
      </c>
      <c r="CT9" s="5">
        <v>57.290283065763504</v>
      </c>
      <c r="CU9" s="5">
        <v>43.95826589225446</v>
      </c>
      <c r="CV9" s="5">
        <v>63.842339886384934</v>
      </c>
      <c r="CW9" s="5">
        <v>38.342541986420542</v>
      </c>
      <c r="CX9" s="5">
        <v>68.83694956565806</v>
      </c>
      <c r="CY9" s="5">
        <v>55.463974617729406</v>
      </c>
      <c r="CZ9" s="5">
        <v>55.293040277305273</v>
      </c>
      <c r="DA9" s="5">
        <v>53.958575786554789</v>
      </c>
      <c r="DB9" s="5">
        <v>58.79923846399732</v>
      </c>
      <c r="DC9" s="5">
        <v>41.381354144547025</v>
      </c>
      <c r="DD9" s="5">
        <v>51.011744172081322</v>
      </c>
      <c r="DE9" s="5">
        <v>67.006652936783865</v>
      </c>
      <c r="DF9" s="5"/>
      <c r="DG9" s="29">
        <v>0</v>
      </c>
      <c r="DH9" s="17">
        <v>0</v>
      </c>
      <c r="DI9" s="17">
        <v>0</v>
      </c>
      <c r="DJ9" s="17">
        <v>0</v>
      </c>
      <c r="DK9" s="17">
        <v>0</v>
      </c>
      <c r="DL9" s="17">
        <v>0</v>
      </c>
      <c r="DM9" s="17">
        <v>0</v>
      </c>
      <c r="DN9" s="17">
        <v>0</v>
      </c>
      <c r="DO9" s="17">
        <v>0</v>
      </c>
      <c r="DP9" s="17">
        <v>0</v>
      </c>
      <c r="DQ9" s="17">
        <v>0</v>
      </c>
      <c r="DR9" s="17">
        <v>0</v>
      </c>
      <c r="DS9" s="17">
        <v>-1</v>
      </c>
      <c r="DT9" s="17">
        <v>0</v>
      </c>
      <c r="DU9" s="17">
        <v>0</v>
      </c>
      <c r="DV9" s="17">
        <v>0</v>
      </c>
      <c r="DW9" s="30">
        <v>0</v>
      </c>
      <c r="DX9" s="5"/>
      <c r="DY9" s="5"/>
      <c r="DZ9" s="5"/>
      <c r="EA9" s="29">
        <v>0</v>
      </c>
      <c r="EB9" s="17">
        <v>0</v>
      </c>
      <c r="EC9" s="17">
        <v>0</v>
      </c>
      <c r="ED9" s="17">
        <v>0</v>
      </c>
      <c r="EE9" s="17">
        <v>0</v>
      </c>
      <c r="EF9" s="17">
        <v>0</v>
      </c>
      <c r="EG9" s="17">
        <v>0</v>
      </c>
      <c r="EH9" s="17">
        <v>0</v>
      </c>
      <c r="EI9" s="17">
        <v>0</v>
      </c>
      <c r="EJ9" s="17">
        <v>0</v>
      </c>
      <c r="EK9" s="17">
        <v>-1</v>
      </c>
      <c r="EL9" s="17">
        <v>0</v>
      </c>
      <c r="EM9" s="17">
        <v>0</v>
      </c>
      <c r="EN9" s="17">
        <v>0</v>
      </c>
      <c r="EO9" s="17">
        <v>1</v>
      </c>
      <c r="EP9" s="17">
        <v>0</v>
      </c>
      <c r="EQ9" s="17">
        <v>0</v>
      </c>
      <c r="ER9" s="17">
        <v>0</v>
      </c>
      <c r="ES9" s="17">
        <v>-1</v>
      </c>
      <c r="ET9" s="17">
        <v>0</v>
      </c>
      <c r="EU9" s="17">
        <v>0</v>
      </c>
      <c r="EV9" s="17">
        <v>0</v>
      </c>
      <c r="EW9" s="17">
        <v>0</v>
      </c>
      <c r="EX9" s="17">
        <v>0</v>
      </c>
      <c r="EY9" s="17">
        <v>0</v>
      </c>
      <c r="EZ9" s="17">
        <v>0</v>
      </c>
      <c r="FA9" s="17">
        <v>0</v>
      </c>
      <c r="FB9" s="17">
        <v>1</v>
      </c>
      <c r="FC9" s="17">
        <v>0</v>
      </c>
      <c r="FD9" s="17">
        <v>0</v>
      </c>
      <c r="FE9" s="17">
        <v>0</v>
      </c>
      <c r="FF9" s="17">
        <v>0</v>
      </c>
      <c r="FG9" s="17">
        <v>0</v>
      </c>
      <c r="FH9" s="17">
        <v>0</v>
      </c>
      <c r="FI9" s="17">
        <v>0</v>
      </c>
      <c r="FJ9" s="17">
        <v>0</v>
      </c>
      <c r="FK9" s="17">
        <v>0</v>
      </c>
      <c r="FL9" s="17">
        <v>0</v>
      </c>
      <c r="FM9" s="17">
        <v>0</v>
      </c>
      <c r="FN9" s="17">
        <v>0</v>
      </c>
      <c r="FO9" s="17">
        <v>0</v>
      </c>
      <c r="FP9" s="17">
        <v>0</v>
      </c>
      <c r="FQ9" s="17">
        <v>0</v>
      </c>
      <c r="FR9" s="17">
        <v>0</v>
      </c>
      <c r="FS9" s="17">
        <v>0</v>
      </c>
      <c r="FT9" s="17">
        <v>0</v>
      </c>
      <c r="FU9" s="17">
        <v>0</v>
      </c>
      <c r="FV9" s="17">
        <v>0</v>
      </c>
      <c r="FW9" s="17">
        <v>0</v>
      </c>
      <c r="FX9" s="17">
        <v>0</v>
      </c>
      <c r="FY9" s="17">
        <v>0</v>
      </c>
      <c r="FZ9" s="17">
        <v>0</v>
      </c>
      <c r="GA9" s="17">
        <v>0</v>
      </c>
      <c r="GB9" s="17">
        <v>0</v>
      </c>
      <c r="GC9" s="17">
        <v>-1</v>
      </c>
      <c r="GD9" s="17">
        <v>0</v>
      </c>
      <c r="GE9" s="17">
        <v>1</v>
      </c>
      <c r="GF9" s="17">
        <v>0</v>
      </c>
      <c r="GG9" s="17">
        <v>1</v>
      </c>
      <c r="GH9" s="17">
        <v>0</v>
      </c>
      <c r="GI9" s="17">
        <v>0</v>
      </c>
      <c r="GJ9" s="17">
        <v>0</v>
      </c>
      <c r="GK9" s="17">
        <v>0</v>
      </c>
      <c r="GL9" s="17">
        <v>0</v>
      </c>
      <c r="GM9" s="17">
        <v>0</v>
      </c>
      <c r="GN9" s="17">
        <v>0</v>
      </c>
      <c r="GO9" s="17">
        <v>1</v>
      </c>
      <c r="GP9" s="17">
        <v>0</v>
      </c>
      <c r="GQ9" s="17">
        <v>0</v>
      </c>
      <c r="GR9" s="17">
        <v>0</v>
      </c>
      <c r="GS9" s="17">
        <v>0</v>
      </c>
      <c r="GT9" s="17">
        <v>0</v>
      </c>
      <c r="GU9" s="17">
        <v>0</v>
      </c>
      <c r="GV9" s="17">
        <v>0</v>
      </c>
      <c r="GW9" s="17">
        <v>1</v>
      </c>
      <c r="GX9" s="17">
        <v>0</v>
      </c>
      <c r="GY9" s="17">
        <v>0</v>
      </c>
      <c r="GZ9" s="17">
        <v>0</v>
      </c>
      <c r="HA9" s="17">
        <v>0</v>
      </c>
      <c r="HB9" s="17">
        <v>0</v>
      </c>
      <c r="HC9" s="17">
        <v>0</v>
      </c>
      <c r="HD9" s="30">
        <v>1</v>
      </c>
    </row>
    <row r="10" spans="1:212" ht="25.5" customHeight="1" x14ac:dyDescent="0.2">
      <c r="A10" s="48">
        <v>6</v>
      </c>
      <c r="B10" s="3" t="s">
        <v>307</v>
      </c>
      <c r="C10" s="10" t="s">
        <v>75</v>
      </c>
      <c r="D10" s="143" t="s">
        <v>29</v>
      </c>
      <c r="E10" s="23">
        <v>41.391613741978226</v>
      </c>
      <c r="F10" s="147">
        <v>11924</v>
      </c>
      <c r="G10" s="18"/>
      <c r="H10" s="5">
        <v>39.488201172970278</v>
      </c>
      <c r="I10" s="5">
        <v>48.339411974786515</v>
      </c>
      <c r="J10" s="5">
        <v>43.063611959698534</v>
      </c>
      <c r="K10" s="5">
        <v>38.866720255405141</v>
      </c>
      <c r="L10" s="5">
        <v>42.249802110517074</v>
      </c>
      <c r="M10" s="5">
        <v>45.546809454430317</v>
      </c>
      <c r="N10" s="5">
        <v>39.429790002622752</v>
      </c>
      <c r="O10" s="5">
        <v>42.194463417952285</v>
      </c>
      <c r="P10" s="5">
        <v>42.314990080356587</v>
      </c>
      <c r="Q10" s="5">
        <v>41.376503505971876</v>
      </c>
      <c r="R10" s="5">
        <v>38.731777753496893</v>
      </c>
      <c r="S10" s="5">
        <v>46.551104613876184</v>
      </c>
      <c r="T10" s="5">
        <v>30.489774379474433</v>
      </c>
      <c r="U10" s="5">
        <v>41.009991784252783</v>
      </c>
      <c r="V10" s="5">
        <v>44.848776697975744</v>
      </c>
      <c r="W10" s="5">
        <v>40.273191886971894</v>
      </c>
      <c r="X10" s="5">
        <v>41.397742074873747</v>
      </c>
      <c r="Y10" s="18"/>
      <c r="Z10" s="153">
        <v>29.944652940547872</v>
      </c>
      <c r="AA10" s="25">
        <v>73.211729995643324</v>
      </c>
      <c r="AB10" s="5">
        <v>33.025693632494004</v>
      </c>
      <c r="AC10" s="5">
        <v>42.976617929282249</v>
      </c>
      <c r="AD10" s="5">
        <v>39.679499576678879</v>
      </c>
      <c r="AE10" s="5">
        <v>46.447444221979609</v>
      </c>
      <c r="AF10" s="5">
        <v>43.227079282511156</v>
      </c>
      <c r="AG10" s="5">
        <v>36.865833649606934</v>
      </c>
      <c r="AH10" s="5">
        <v>37.233584397190562</v>
      </c>
      <c r="AI10" s="5">
        <v>41.867929416316514</v>
      </c>
      <c r="AJ10" s="5">
        <v>34.229568627999704</v>
      </c>
      <c r="AK10" s="5">
        <v>44.336180787309409</v>
      </c>
      <c r="AL10" s="5">
        <v>30.489774379474433</v>
      </c>
      <c r="AM10" s="5">
        <v>44.969332793912898</v>
      </c>
      <c r="AN10" s="5">
        <v>34.074748736982102</v>
      </c>
      <c r="AO10" s="5">
        <v>45.811371991663641</v>
      </c>
      <c r="AP10" s="5">
        <v>43.227157053460026</v>
      </c>
      <c r="AQ10" s="5">
        <v>42.018824107205006</v>
      </c>
      <c r="AR10" s="5">
        <v>49.766267755119486</v>
      </c>
      <c r="AS10" s="5">
        <v>50.284021285799909</v>
      </c>
      <c r="AT10" s="5">
        <v>31.647696492691775</v>
      </c>
      <c r="AU10" s="5">
        <v>34.489355238654156</v>
      </c>
      <c r="AV10" s="5">
        <v>50.716057782782585</v>
      </c>
      <c r="AW10" s="5">
        <v>40.472150374726226</v>
      </c>
      <c r="AX10" s="5">
        <v>42.110195174558136</v>
      </c>
      <c r="AY10" s="5">
        <v>49.352534057035129</v>
      </c>
      <c r="AZ10" s="5">
        <v>41.501750310853701</v>
      </c>
      <c r="BA10" s="5">
        <v>40.839088539112225</v>
      </c>
      <c r="BB10" s="5">
        <v>34.617444372696319</v>
      </c>
      <c r="BC10" s="5">
        <v>50.979877794675708</v>
      </c>
      <c r="BD10" s="5">
        <v>43.582295495889525</v>
      </c>
      <c r="BE10" s="5">
        <v>38.427223909019212</v>
      </c>
      <c r="BF10" s="5">
        <v>33.725161203623955</v>
      </c>
      <c r="BG10" s="5">
        <v>42.360171486346765</v>
      </c>
      <c r="BH10" s="5">
        <v>41.00899597628964</v>
      </c>
      <c r="BI10" s="5">
        <v>36.337881231725468</v>
      </c>
      <c r="BJ10" s="5">
        <v>40.599846002295529</v>
      </c>
      <c r="BK10" s="5">
        <v>43.404967924637369</v>
      </c>
      <c r="BL10" s="5">
        <v>38.281362037041688</v>
      </c>
      <c r="BM10" s="5">
        <v>39.294887046844913</v>
      </c>
      <c r="BN10" s="5">
        <v>37.520363976502487</v>
      </c>
      <c r="BO10" s="5">
        <v>35.769587736856991</v>
      </c>
      <c r="BP10" s="5">
        <v>40.99466865564262</v>
      </c>
      <c r="BQ10" s="5">
        <v>31.703289521688554</v>
      </c>
      <c r="BR10" s="5">
        <v>48.339411974786515</v>
      </c>
      <c r="BS10" s="5">
        <v>38.821254190638392</v>
      </c>
      <c r="BT10" s="5">
        <v>30.668607228936732</v>
      </c>
      <c r="BU10" s="5">
        <v>49.32829153512013</v>
      </c>
      <c r="BV10" s="5">
        <v>50.249718751859405</v>
      </c>
      <c r="BW10" s="5">
        <v>40.138915114872674</v>
      </c>
      <c r="BX10" s="5">
        <v>29.944652940547872</v>
      </c>
      <c r="BY10" s="5">
        <v>42.933434988781634</v>
      </c>
      <c r="BZ10" s="5">
        <v>42.699632474864131</v>
      </c>
      <c r="CA10" s="5">
        <v>47.644482739404012</v>
      </c>
      <c r="CB10" s="5">
        <v>52.050344115791468</v>
      </c>
      <c r="CC10" s="5">
        <v>52.87585636331508</v>
      </c>
      <c r="CD10" s="5">
        <v>32.941683025097795</v>
      </c>
      <c r="CE10" s="5">
        <v>54.803798760408831</v>
      </c>
      <c r="CF10" s="5">
        <v>34.561563361799706</v>
      </c>
      <c r="CG10" s="5">
        <v>46.360935269957835</v>
      </c>
      <c r="CH10" s="5">
        <v>49.279220364523425</v>
      </c>
      <c r="CI10" s="5">
        <v>47.780779808188591</v>
      </c>
      <c r="CJ10" s="5">
        <v>57.315349485266346</v>
      </c>
      <c r="CK10" s="5">
        <v>35.536683314880399</v>
      </c>
      <c r="CL10" s="5">
        <v>39.625277498122109</v>
      </c>
      <c r="CM10" s="5">
        <v>44.571729313110254</v>
      </c>
      <c r="CN10" s="5">
        <v>41.389514205264504</v>
      </c>
      <c r="CO10" s="5">
        <v>72.614786174376249</v>
      </c>
      <c r="CP10" s="5">
        <v>51.348901977529827</v>
      </c>
      <c r="CQ10" s="5">
        <v>47.303551683140846</v>
      </c>
      <c r="CR10" s="5">
        <v>54.851385206054893</v>
      </c>
      <c r="CS10" s="5">
        <v>53.62181677238371</v>
      </c>
      <c r="CT10" s="5">
        <v>60.389383035478673</v>
      </c>
      <c r="CU10" s="5">
        <v>44.92239949735999</v>
      </c>
      <c r="CV10" s="5">
        <v>56.556675472230957</v>
      </c>
      <c r="CW10" s="5">
        <v>45.092187677586168</v>
      </c>
      <c r="CX10" s="5">
        <v>56.427189529583423</v>
      </c>
      <c r="CY10" s="5">
        <v>47.23341572486656</v>
      </c>
      <c r="CZ10" s="5">
        <v>48.211669126449273</v>
      </c>
      <c r="DA10" s="5">
        <v>49.173943277940815</v>
      </c>
      <c r="DB10" s="5">
        <v>48.359534142537889</v>
      </c>
      <c r="DC10" s="5">
        <v>37.18055260345016</v>
      </c>
      <c r="DD10" s="5">
        <v>48.846296720788295</v>
      </c>
      <c r="DE10" s="5">
        <v>73.211729995643324</v>
      </c>
      <c r="DF10" s="5"/>
      <c r="DG10" s="29">
        <v>0</v>
      </c>
      <c r="DH10" s="17">
        <v>0</v>
      </c>
      <c r="DI10" s="17">
        <v>0</v>
      </c>
      <c r="DJ10" s="17">
        <v>0</v>
      </c>
      <c r="DK10" s="17">
        <v>0</v>
      </c>
      <c r="DL10" s="17">
        <v>0</v>
      </c>
      <c r="DM10" s="17">
        <v>0</v>
      </c>
      <c r="DN10" s="17">
        <v>0</v>
      </c>
      <c r="DO10" s="17">
        <v>0</v>
      </c>
      <c r="DP10" s="17">
        <v>0</v>
      </c>
      <c r="DQ10" s="17">
        <v>0</v>
      </c>
      <c r="DR10" s="17">
        <v>0</v>
      </c>
      <c r="DS10" s="17">
        <v>-1</v>
      </c>
      <c r="DT10" s="17">
        <v>0</v>
      </c>
      <c r="DU10" s="17">
        <v>0</v>
      </c>
      <c r="DV10" s="17">
        <v>0</v>
      </c>
      <c r="DW10" s="30">
        <v>0</v>
      </c>
      <c r="DX10" s="5"/>
      <c r="DY10" s="5"/>
      <c r="DZ10" s="5"/>
      <c r="EA10" s="29">
        <v>-1</v>
      </c>
      <c r="EB10" s="17">
        <v>0</v>
      </c>
      <c r="EC10" s="17">
        <v>0</v>
      </c>
      <c r="ED10" s="17">
        <v>0</v>
      </c>
      <c r="EE10" s="17">
        <v>0</v>
      </c>
      <c r="EF10" s="17">
        <v>0</v>
      </c>
      <c r="EG10" s="17">
        <v>0</v>
      </c>
      <c r="EH10" s="17">
        <v>0</v>
      </c>
      <c r="EI10" s="17">
        <v>0</v>
      </c>
      <c r="EJ10" s="17">
        <v>0</v>
      </c>
      <c r="EK10" s="17">
        <v>-1</v>
      </c>
      <c r="EL10" s="17">
        <v>0</v>
      </c>
      <c r="EM10" s="17">
        <v>0</v>
      </c>
      <c r="EN10" s="17">
        <v>0</v>
      </c>
      <c r="EO10" s="17">
        <v>0</v>
      </c>
      <c r="EP10" s="17">
        <v>0</v>
      </c>
      <c r="EQ10" s="17">
        <v>1</v>
      </c>
      <c r="ER10" s="17">
        <v>1</v>
      </c>
      <c r="ES10" s="17">
        <v>-1</v>
      </c>
      <c r="ET10" s="17">
        <v>0</v>
      </c>
      <c r="EU10" s="17">
        <v>1</v>
      </c>
      <c r="EV10" s="17">
        <v>0</v>
      </c>
      <c r="EW10" s="17">
        <v>0</v>
      </c>
      <c r="EX10" s="17">
        <v>0</v>
      </c>
      <c r="EY10" s="17">
        <v>0</v>
      </c>
      <c r="EZ10" s="17">
        <v>0</v>
      </c>
      <c r="FA10" s="17">
        <v>0</v>
      </c>
      <c r="FB10" s="17">
        <v>1</v>
      </c>
      <c r="FC10" s="17">
        <v>0</v>
      </c>
      <c r="FD10" s="17">
        <v>0</v>
      </c>
      <c r="FE10" s="17">
        <v>0</v>
      </c>
      <c r="FF10" s="17">
        <v>0</v>
      </c>
      <c r="FG10" s="17">
        <v>0</v>
      </c>
      <c r="FH10" s="17">
        <v>0</v>
      </c>
      <c r="FI10" s="17">
        <v>0</v>
      </c>
      <c r="FJ10" s="17">
        <v>0</v>
      </c>
      <c r="FK10" s="17">
        <v>0</v>
      </c>
      <c r="FL10" s="17">
        <v>0</v>
      </c>
      <c r="FM10" s="17">
        <v>0</v>
      </c>
      <c r="FN10" s="17">
        <v>0</v>
      </c>
      <c r="FO10" s="17">
        <v>0</v>
      </c>
      <c r="FP10" s="17">
        <v>0</v>
      </c>
      <c r="FQ10" s="17">
        <v>0</v>
      </c>
      <c r="FR10" s="17">
        <v>0</v>
      </c>
      <c r="FS10" s="17">
        <v>0</v>
      </c>
      <c r="FT10" s="17">
        <v>0</v>
      </c>
      <c r="FU10" s="17">
        <v>0</v>
      </c>
      <c r="FV10" s="17">
        <v>0</v>
      </c>
      <c r="FW10" s="17">
        <v>0</v>
      </c>
      <c r="FX10" s="17">
        <v>0</v>
      </c>
      <c r="FY10" s="17">
        <v>0</v>
      </c>
      <c r="FZ10" s="17">
        <v>0</v>
      </c>
      <c r="GA10" s="17">
        <v>0</v>
      </c>
      <c r="GB10" s="17">
        <v>0</v>
      </c>
      <c r="GC10" s="17">
        <v>0</v>
      </c>
      <c r="GD10" s="17">
        <v>0</v>
      </c>
      <c r="GE10" s="17">
        <v>0</v>
      </c>
      <c r="GF10" s="17">
        <v>0</v>
      </c>
      <c r="GG10" s="17">
        <v>0</v>
      </c>
      <c r="GH10" s="17">
        <v>0</v>
      </c>
      <c r="GI10" s="17">
        <v>0</v>
      </c>
      <c r="GJ10" s="17">
        <v>0</v>
      </c>
      <c r="GK10" s="17">
        <v>0</v>
      </c>
      <c r="GL10" s="17">
        <v>0</v>
      </c>
      <c r="GM10" s="17">
        <v>0</v>
      </c>
      <c r="GN10" s="17">
        <v>1</v>
      </c>
      <c r="GO10" s="17">
        <v>0</v>
      </c>
      <c r="GP10" s="17">
        <v>0</v>
      </c>
      <c r="GQ10" s="17">
        <v>1</v>
      </c>
      <c r="GR10" s="17">
        <v>0</v>
      </c>
      <c r="GS10" s="17">
        <v>0</v>
      </c>
      <c r="GT10" s="17">
        <v>0</v>
      </c>
      <c r="GU10" s="17">
        <v>0</v>
      </c>
      <c r="GV10" s="17">
        <v>0</v>
      </c>
      <c r="GW10" s="17">
        <v>0</v>
      </c>
      <c r="GX10" s="17">
        <v>0</v>
      </c>
      <c r="GY10" s="17">
        <v>0</v>
      </c>
      <c r="GZ10" s="17">
        <v>0</v>
      </c>
      <c r="HA10" s="17">
        <v>0</v>
      </c>
      <c r="HB10" s="17">
        <v>0</v>
      </c>
      <c r="HC10" s="17">
        <v>0</v>
      </c>
      <c r="HD10" s="30">
        <v>1</v>
      </c>
    </row>
    <row r="11" spans="1:212" ht="25.5" customHeight="1" x14ac:dyDescent="0.2">
      <c r="A11" s="48">
        <v>7</v>
      </c>
      <c r="B11" s="3" t="s">
        <v>307</v>
      </c>
      <c r="C11" s="10" t="s">
        <v>104</v>
      </c>
      <c r="D11" s="143" t="s">
        <v>29</v>
      </c>
      <c r="E11" s="23">
        <v>72.321084795934567</v>
      </c>
      <c r="F11" s="147">
        <v>4780</v>
      </c>
      <c r="G11" s="18"/>
      <c r="H11" s="5">
        <v>78.933566209282446</v>
      </c>
      <c r="I11" s="5">
        <v>78.767595831454912</v>
      </c>
      <c r="J11" s="5">
        <v>72.812092324205025</v>
      </c>
      <c r="K11" s="5">
        <v>74.942345212227679</v>
      </c>
      <c r="L11" s="5">
        <v>72.677557529608947</v>
      </c>
      <c r="M11" s="5">
        <v>80.794178394923307</v>
      </c>
      <c r="N11" s="5">
        <v>71.225116852295983</v>
      </c>
      <c r="O11" s="5">
        <v>74.680826008700976</v>
      </c>
      <c r="P11" s="5">
        <v>76.68724807943137</v>
      </c>
      <c r="Q11" s="5">
        <v>73.874953785052838</v>
      </c>
      <c r="R11" s="5">
        <v>69.970295329284397</v>
      </c>
      <c r="S11" s="5">
        <v>76.996511671919052</v>
      </c>
      <c r="T11" s="5">
        <v>73.103109512889617</v>
      </c>
      <c r="U11" s="5">
        <v>64.263324962369012</v>
      </c>
      <c r="V11" s="5">
        <v>64.575061894268728</v>
      </c>
      <c r="W11" s="5">
        <v>70.501966404706806</v>
      </c>
      <c r="X11" s="5">
        <v>65.46408908865196</v>
      </c>
      <c r="Y11" s="18"/>
      <c r="Z11" s="153">
        <v>50.303587382309388</v>
      </c>
      <c r="AA11" s="25">
        <v>93.379495870803581</v>
      </c>
      <c r="AB11" s="5">
        <v>65.402605471465691</v>
      </c>
      <c r="AC11" s="5">
        <v>56.234472676660708</v>
      </c>
      <c r="AD11" s="5">
        <v>82.345891497804573</v>
      </c>
      <c r="AE11" s="5">
        <v>67.753158846223783</v>
      </c>
      <c r="AF11" s="5">
        <v>73.936512890800586</v>
      </c>
      <c r="AG11" s="5">
        <v>62.768852012176566</v>
      </c>
      <c r="AH11" s="5">
        <v>65.153605655199527</v>
      </c>
      <c r="AI11" s="5">
        <v>76.269807213996216</v>
      </c>
      <c r="AJ11" s="5">
        <v>67.052970706988589</v>
      </c>
      <c r="AK11" s="5">
        <v>82.388691727105339</v>
      </c>
      <c r="AL11" s="5">
        <v>73.103109512889617</v>
      </c>
      <c r="AM11" s="5">
        <v>64.143737682076122</v>
      </c>
      <c r="AN11" s="5">
        <v>64.45809405932485</v>
      </c>
      <c r="AO11" s="5">
        <v>58.137575731752278</v>
      </c>
      <c r="AP11" s="5">
        <v>76.065880116502143</v>
      </c>
      <c r="AQ11" s="5">
        <v>75.53157071003227</v>
      </c>
      <c r="AR11" s="5">
        <v>62.484232882543282</v>
      </c>
      <c r="AS11" s="5">
        <v>59.162988656673306</v>
      </c>
      <c r="AT11" s="5">
        <v>66.342151424097125</v>
      </c>
      <c r="AU11" s="5">
        <v>60.636448797351342</v>
      </c>
      <c r="AV11" s="5">
        <v>66.828389619872397</v>
      </c>
      <c r="AW11" s="5">
        <v>68.626369026641115</v>
      </c>
      <c r="AX11" s="5">
        <v>68.989082119069167</v>
      </c>
      <c r="AY11" s="5">
        <v>73.427803275911245</v>
      </c>
      <c r="AZ11" s="5">
        <v>72.745905600672529</v>
      </c>
      <c r="BA11" s="5">
        <v>65.500539743894549</v>
      </c>
      <c r="BB11" s="5">
        <v>72.034162704859881</v>
      </c>
      <c r="BC11" s="5">
        <v>77.574235653517448</v>
      </c>
      <c r="BD11" s="5">
        <v>71.390828112196928</v>
      </c>
      <c r="BE11" s="5">
        <v>82.631840372978743</v>
      </c>
      <c r="BF11" s="5">
        <v>76.496252589652798</v>
      </c>
      <c r="BG11" s="5">
        <v>71.340151975824455</v>
      </c>
      <c r="BH11" s="5">
        <v>80.080306219543587</v>
      </c>
      <c r="BI11" s="5">
        <v>79.414391568748371</v>
      </c>
      <c r="BJ11" s="5">
        <v>73.74523455382645</v>
      </c>
      <c r="BK11" s="5">
        <v>76.320716203064066</v>
      </c>
      <c r="BL11" s="5">
        <v>79.982716781990192</v>
      </c>
      <c r="BM11" s="5">
        <v>75.125045019700423</v>
      </c>
      <c r="BN11" s="5"/>
      <c r="BO11" s="5">
        <v>74.696490505193182</v>
      </c>
      <c r="BP11" s="5">
        <v>82.995584760770342</v>
      </c>
      <c r="BQ11" s="5">
        <v>81.28303457358561</v>
      </c>
      <c r="BR11" s="5">
        <v>78.767595831454912</v>
      </c>
      <c r="BS11" s="5">
        <v>80.82505812094945</v>
      </c>
      <c r="BT11" s="5"/>
      <c r="BU11" s="5">
        <v>84.971707382919959</v>
      </c>
      <c r="BV11" s="5"/>
      <c r="BW11" s="5">
        <v>73.248920695312734</v>
      </c>
      <c r="BX11" s="5"/>
      <c r="BY11" s="5">
        <v>77.040376001960766</v>
      </c>
      <c r="BZ11" s="5">
        <v>78.713947992127785</v>
      </c>
      <c r="CA11" s="5">
        <v>80.015841436668595</v>
      </c>
      <c r="CB11" s="5">
        <v>90.276403744409407</v>
      </c>
      <c r="CC11" s="5">
        <v>92.030030491570741</v>
      </c>
      <c r="CD11" s="5"/>
      <c r="CE11" s="5">
        <v>77.680813925881026</v>
      </c>
      <c r="CF11" s="5"/>
      <c r="CG11" s="5">
        <v>72.007694611806485</v>
      </c>
      <c r="CH11" s="5">
        <v>72.528243858289898</v>
      </c>
      <c r="CI11" s="5">
        <v>75.785300443195496</v>
      </c>
      <c r="CJ11" s="5">
        <v>78.925534719605963</v>
      </c>
      <c r="CK11" s="5"/>
      <c r="CL11" s="5">
        <v>56.256622644677947</v>
      </c>
      <c r="CM11" s="5">
        <v>82.733095543790824</v>
      </c>
      <c r="CN11" s="5">
        <v>69.072322771033086</v>
      </c>
      <c r="CO11" s="5">
        <v>77.978331856230582</v>
      </c>
      <c r="CP11" s="5">
        <v>84.14852337861447</v>
      </c>
      <c r="CQ11" s="5">
        <v>87.033809382244968</v>
      </c>
      <c r="CR11" s="5">
        <v>76.580706733151715</v>
      </c>
      <c r="CS11" s="5">
        <v>93.379495870803581</v>
      </c>
      <c r="CT11" s="5">
        <v>79.459111853097312</v>
      </c>
      <c r="CU11" s="5">
        <v>63.254737446506191</v>
      </c>
      <c r="CV11" s="5">
        <v>50.303587382309388</v>
      </c>
      <c r="CW11" s="5"/>
      <c r="CX11" s="5">
        <v>61.07106969244667</v>
      </c>
      <c r="CY11" s="5">
        <v>68.047738923674729</v>
      </c>
      <c r="CZ11" s="5">
        <v>72.602596936194914</v>
      </c>
      <c r="DA11" s="5">
        <v>80.592063146210108</v>
      </c>
      <c r="DB11" s="5">
        <v>90.990249635347126</v>
      </c>
      <c r="DC11" s="5"/>
      <c r="DD11" s="5"/>
      <c r="DE11" s="5">
        <v>73.565733803358142</v>
      </c>
      <c r="DF11" s="5"/>
      <c r="DG11" s="29">
        <v>0</v>
      </c>
      <c r="DH11" s="17">
        <v>0</v>
      </c>
      <c r="DI11" s="17">
        <v>0</v>
      </c>
      <c r="DJ11" s="17">
        <v>0</v>
      </c>
      <c r="DK11" s="17">
        <v>0</v>
      </c>
      <c r="DL11" s="17">
        <v>0</v>
      </c>
      <c r="DM11" s="17">
        <v>0</v>
      </c>
      <c r="DN11" s="17">
        <v>0</v>
      </c>
      <c r="DO11" s="17">
        <v>0</v>
      </c>
      <c r="DP11" s="17">
        <v>0</v>
      </c>
      <c r="DQ11" s="17">
        <v>0</v>
      </c>
      <c r="DR11" s="17">
        <v>0</v>
      </c>
      <c r="DS11" s="17">
        <v>0</v>
      </c>
      <c r="DT11" s="17">
        <v>-1</v>
      </c>
      <c r="DU11" s="17">
        <v>0</v>
      </c>
      <c r="DV11" s="17">
        <v>0</v>
      </c>
      <c r="DW11" s="30">
        <v>0</v>
      </c>
      <c r="DX11" s="5"/>
      <c r="DY11" s="5"/>
      <c r="DZ11" s="5"/>
      <c r="EA11" s="29">
        <v>0</v>
      </c>
      <c r="EB11" s="17">
        <v>-1</v>
      </c>
      <c r="EC11" s="17">
        <v>0</v>
      </c>
      <c r="ED11" s="17">
        <v>0</v>
      </c>
      <c r="EE11" s="17">
        <v>0</v>
      </c>
      <c r="EF11" s="17">
        <v>0</v>
      </c>
      <c r="EG11" s="17">
        <v>0</v>
      </c>
      <c r="EH11" s="17">
        <v>0</v>
      </c>
      <c r="EI11" s="17">
        <v>0</v>
      </c>
      <c r="EJ11" s="17">
        <v>0</v>
      </c>
      <c r="EK11" s="17">
        <v>0</v>
      </c>
      <c r="EL11" s="17">
        <v>0</v>
      </c>
      <c r="EM11" s="17">
        <v>0</v>
      </c>
      <c r="EN11" s="17">
        <v>-1</v>
      </c>
      <c r="EO11" s="17">
        <v>0</v>
      </c>
      <c r="EP11" s="17">
        <v>0</v>
      </c>
      <c r="EQ11" s="17">
        <v>0</v>
      </c>
      <c r="ER11" s="17">
        <v>-1</v>
      </c>
      <c r="ES11" s="17">
        <v>0</v>
      </c>
      <c r="ET11" s="17">
        <v>0</v>
      </c>
      <c r="EU11" s="17">
        <v>0</v>
      </c>
      <c r="EV11" s="17">
        <v>0</v>
      </c>
      <c r="EW11" s="17">
        <v>0</v>
      </c>
      <c r="EX11" s="17">
        <v>0</v>
      </c>
      <c r="EY11" s="17">
        <v>0</v>
      </c>
      <c r="EZ11" s="17">
        <v>0</v>
      </c>
      <c r="FA11" s="17">
        <v>0</v>
      </c>
      <c r="FB11" s="17">
        <v>0</v>
      </c>
      <c r="FC11" s="17">
        <v>0</v>
      </c>
      <c r="FD11" s="17">
        <v>0</v>
      </c>
      <c r="FE11" s="17">
        <v>0</v>
      </c>
      <c r="FF11" s="17">
        <v>0</v>
      </c>
      <c r="FG11" s="17">
        <v>0</v>
      </c>
      <c r="FH11" s="17">
        <v>0</v>
      </c>
      <c r="FI11" s="17">
        <v>0</v>
      </c>
      <c r="FJ11" s="17">
        <v>0</v>
      </c>
      <c r="FK11" s="17">
        <v>0</v>
      </c>
      <c r="FL11" s="17">
        <v>0</v>
      </c>
      <c r="FM11" s="17"/>
      <c r="FN11" s="17">
        <v>0</v>
      </c>
      <c r="FO11" s="17">
        <v>0</v>
      </c>
      <c r="FP11" s="17">
        <v>0</v>
      </c>
      <c r="FQ11" s="17">
        <v>0</v>
      </c>
      <c r="FR11" s="17">
        <v>0</v>
      </c>
      <c r="FS11" s="17"/>
      <c r="FT11" s="17">
        <v>0</v>
      </c>
      <c r="FU11" s="17"/>
      <c r="FV11" s="17">
        <v>0</v>
      </c>
      <c r="FW11" s="17"/>
      <c r="FX11" s="17">
        <v>0</v>
      </c>
      <c r="FY11" s="17">
        <v>0</v>
      </c>
      <c r="FZ11" s="17">
        <v>0</v>
      </c>
      <c r="GA11" s="17">
        <v>0</v>
      </c>
      <c r="GB11" s="17">
        <v>1</v>
      </c>
      <c r="GC11" s="17"/>
      <c r="GD11" s="17">
        <v>0</v>
      </c>
      <c r="GE11" s="17"/>
      <c r="GF11" s="17">
        <v>0</v>
      </c>
      <c r="GG11" s="17">
        <v>0</v>
      </c>
      <c r="GH11" s="17">
        <v>0</v>
      </c>
      <c r="GI11" s="17">
        <v>0</v>
      </c>
      <c r="GJ11" s="17"/>
      <c r="GK11" s="17">
        <v>0</v>
      </c>
      <c r="GL11" s="17">
        <v>0</v>
      </c>
      <c r="GM11" s="17">
        <v>0</v>
      </c>
      <c r="GN11" s="17">
        <v>0</v>
      </c>
      <c r="GO11" s="17">
        <v>0</v>
      </c>
      <c r="GP11" s="17">
        <v>0</v>
      </c>
      <c r="GQ11" s="17">
        <v>0</v>
      </c>
      <c r="GR11" s="17">
        <v>1</v>
      </c>
      <c r="GS11" s="17">
        <v>0</v>
      </c>
      <c r="GT11" s="17">
        <v>0</v>
      </c>
      <c r="GU11" s="17">
        <v>-1</v>
      </c>
      <c r="GV11" s="17"/>
      <c r="GW11" s="17">
        <v>0</v>
      </c>
      <c r="GX11" s="17">
        <v>0</v>
      </c>
      <c r="GY11" s="17">
        <v>0</v>
      </c>
      <c r="GZ11" s="17">
        <v>0</v>
      </c>
      <c r="HA11" s="17">
        <v>0</v>
      </c>
      <c r="HB11" s="17"/>
      <c r="HC11" s="17"/>
      <c r="HD11" s="30">
        <v>0</v>
      </c>
    </row>
    <row r="12" spans="1:212" ht="25.5" customHeight="1" x14ac:dyDescent="0.2">
      <c r="A12" s="48">
        <v>8</v>
      </c>
      <c r="B12" s="3" t="s">
        <v>307</v>
      </c>
      <c r="C12" s="10" t="s">
        <v>466</v>
      </c>
      <c r="D12" s="143" t="s">
        <v>105</v>
      </c>
      <c r="E12" s="23">
        <v>69.379944867395068</v>
      </c>
      <c r="F12" s="147">
        <v>10186</v>
      </c>
      <c r="G12" s="18"/>
      <c r="H12" s="5">
        <v>72.382981776143936</v>
      </c>
      <c r="I12" s="5">
        <v>80.642848527361949</v>
      </c>
      <c r="J12" s="5">
        <v>75.154345197646506</v>
      </c>
      <c r="K12" s="5">
        <v>71.092815940014745</v>
      </c>
      <c r="L12" s="5">
        <v>72.786634926022415</v>
      </c>
      <c r="M12" s="5">
        <v>75.957424627604823</v>
      </c>
      <c r="N12" s="5">
        <v>63.497452467599423</v>
      </c>
      <c r="O12" s="5">
        <v>75.201535414625042</v>
      </c>
      <c r="P12" s="5">
        <v>79.295733510435596</v>
      </c>
      <c r="Q12" s="5">
        <v>66.472277976432409</v>
      </c>
      <c r="R12" s="5">
        <v>54.54869568055458</v>
      </c>
      <c r="S12" s="5">
        <v>76.490399668284141</v>
      </c>
      <c r="T12" s="5">
        <v>63.833365360654248</v>
      </c>
      <c r="U12" s="5">
        <v>67.439669923934559</v>
      </c>
      <c r="V12" s="5">
        <v>75.36103219778596</v>
      </c>
      <c r="W12" s="5">
        <v>71.598813619842701</v>
      </c>
      <c r="X12" s="5">
        <v>58.395374901510344</v>
      </c>
      <c r="Y12" s="18"/>
      <c r="Z12" s="153">
        <v>46.315604613017207</v>
      </c>
      <c r="AA12" s="25">
        <v>92.121947802974049</v>
      </c>
      <c r="AB12" s="5">
        <v>46.315604613017207</v>
      </c>
      <c r="AC12" s="5">
        <v>70.030025347000745</v>
      </c>
      <c r="AD12" s="5">
        <v>72.2531954527756</v>
      </c>
      <c r="AE12" s="5">
        <v>73.507015063883131</v>
      </c>
      <c r="AF12" s="5">
        <v>52.93744338635085</v>
      </c>
      <c r="AG12" s="5">
        <v>55.230964286026627</v>
      </c>
      <c r="AH12" s="5">
        <v>62.775398114547279</v>
      </c>
      <c r="AI12" s="5">
        <v>83.682147075051958</v>
      </c>
      <c r="AJ12" s="5">
        <v>68.095105996493459</v>
      </c>
      <c r="AK12" s="5">
        <v>63.667408743101902</v>
      </c>
      <c r="AL12" s="5">
        <v>63.833365360654248</v>
      </c>
      <c r="AM12" s="5">
        <v>55.821350436430514</v>
      </c>
      <c r="AN12" s="5">
        <v>68.135648217234618</v>
      </c>
      <c r="AO12" s="5">
        <v>71.787002695921572</v>
      </c>
      <c r="AP12" s="5">
        <v>81.268635105360119</v>
      </c>
      <c r="AQ12" s="5">
        <v>80.282864762150481</v>
      </c>
      <c r="AR12" s="5">
        <v>71.526460425153289</v>
      </c>
      <c r="AS12" s="5">
        <v>61.088201763978148</v>
      </c>
      <c r="AT12" s="5">
        <v>63.01871643592969</v>
      </c>
      <c r="AU12" s="5">
        <v>51.64791960025881</v>
      </c>
      <c r="AV12" s="5">
        <v>64.225674410168438</v>
      </c>
      <c r="AW12" s="5">
        <v>72.432097673676694</v>
      </c>
      <c r="AX12" s="5">
        <v>58.249643269886732</v>
      </c>
      <c r="AY12" s="5">
        <v>56.718283420246919</v>
      </c>
      <c r="AZ12" s="5">
        <v>77.514421586703577</v>
      </c>
      <c r="BA12" s="5">
        <v>78.847506802972589</v>
      </c>
      <c r="BB12" s="5">
        <v>61.906298641053027</v>
      </c>
      <c r="BC12" s="5">
        <v>75.956295262180589</v>
      </c>
      <c r="BD12" s="5">
        <v>68.739707235584973</v>
      </c>
      <c r="BE12" s="5">
        <v>74.804398028959426</v>
      </c>
      <c r="BF12" s="5">
        <v>68.8679033794985</v>
      </c>
      <c r="BG12" s="5">
        <v>67.713619846061334</v>
      </c>
      <c r="BH12" s="5">
        <v>75.038376885304885</v>
      </c>
      <c r="BI12" s="5">
        <v>71.135164935671952</v>
      </c>
      <c r="BJ12" s="5">
        <v>74.680506540204846</v>
      </c>
      <c r="BK12" s="5">
        <v>68.464998072581722</v>
      </c>
      <c r="BL12" s="5">
        <v>74.43990217939735</v>
      </c>
      <c r="BM12" s="5">
        <v>72.494426218088066</v>
      </c>
      <c r="BN12" s="5">
        <v>92.121947802974049</v>
      </c>
      <c r="BO12" s="5">
        <v>78.94359901112054</v>
      </c>
      <c r="BP12" s="5">
        <v>82.628352730656758</v>
      </c>
      <c r="BQ12" s="5">
        <v>85.030288791742848</v>
      </c>
      <c r="BR12" s="5">
        <v>80.642848527361949</v>
      </c>
      <c r="BS12" s="5">
        <v>67.160835625656077</v>
      </c>
      <c r="BT12" s="5">
        <v>77.104114557707405</v>
      </c>
      <c r="BU12" s="5">
        <v>80.078100616293156</v>
      </c>
      <c r="BV12" s="5">
        <v>83.173643904152271</v>
      </c>
      <c r="BW12" s="5">
        <v>55.760509436405755</v>
      </c>
      <c r="BX12" s="5">
        <v>83.852284387560232</v>
      </c>
      <c r="BY12" s="5">
        <v>73.245970241207075</v>
      </c>
      <c r="BZ12" s="5">
        <v>64.680877415983602</v>
      </c>
      <c r="CA12" s="5">
        <v>78.353509143538417</v>
      </c>
      <c r="CB12" s="5">
        <v>72.103204222534885</v>
      </c>
      <c r="CC12" s="5">
        <v>84.582847585135468</v>
      </c>
      <c r="CD12" s="5">
        <v>69.800029862499215</v>
      </c>
      <c r="CE12" s="5">
        <v>71.677128361950679</v>
      </c>
      <c r="CF12" s="5">
        <v>84.587510631774578</v>
      </c>
      <c r="CG12" s="5">
        <v>75.556773280329338</v>
      </c>
      <c r="CH12" s="5">
        <v>77.393297792274296</v>
      </c>
      <c r="CI12" s="5">
        <v>77.470978345045978</v>
      </c>
      <c r="CJ12" s="5">
        <v>77.444038552768404</v>
      </c>
      <c r="CK12" s="5">
        <v>91.893972449747935</v>
      </c>
      <c r="CL12" s="5">
        <v>83.304672942357485</v>
      </c>
      <c r="CM12" s="5">
        <v>76.943086282741461</v>
      </c>
      <c r="CN12" s="5">
        <v>73.813903628092191</v>
      </c>
      <c r="CO12" s="5">
        <v>87.550318047804282</v>
      </c>
      <c r="CP12" s="5">
        <v>86.542099849380278</v>
      </c>
      <c r="CQ12" s="5">
        <v>78.964739417175409</v>
      </c>
      <c r="CR12" s="5">
        <v>80.631979499179749</v>
      </c>
      <c r="CS12" s="5">
        <v>89.383474637366788</v>
      </c>
      <c r="CT12" s="5">
        <v>78.640761753884874</v>
      </c>
      <c r="CU12" s="5">
        <v>72.236309537347239</v>
      </c>
      <c r="CV12" s="5">
        <v>79.920946825281277</v>
      </c>
      <c r="CW12" s="5">
        <v>89.872396130197643</v>
      </c>
      <c r="CX12" s="5">
        <v>77.313558498644682</v>
      </c>
      <c r="CY12" s="5">
        <v>78.486340313869718</v>
      </c>
      <c r="CZ12" s="5">
        <v>91.611633244815124</v>
      </c>
      <c r="DA12" s="5">
        <v>69.419886352687001</v>
      </c>
      <c r="DB12" s="5">
        <v>89.79940438630166</v>
      </c>
      <c r="DC12" s="5">
        <v>78.874546638836037</v>
      </c>
      <c r="DD12" s="5">
        <v>77.499557661601386</v>
      </c>
      <c r="DE12" s="5">
        <v>78.43285485487921</v>
      </c>
      <c r="DF12" s="5"/>
      <c r="DG12" s="29">
        <v>0</v>
      </c>
      <c r="DH12" s="17">
        <v>1</v>
      </c>
      <c r="DI12" s="17">
        <v>1</v>
      </c>
      <c r="DJ12" s="17">
        <v>0</v>
      </c>
      <c r="DK12" s="17">
        <v>0</v>
      </c>
      <c r="DL12" s="17">
        <v>0</v>
      </c>
      <c r="DM12" s="17">
        <v>0</v>
      </c>
      <c r="DN12" s="17">
        <v>1</v>
      </c>
      <c r="DO12" s="17">
        <v>1</v>
      </c>
      <c r="DP12" s="17">
        <v>0</v>
      </c>
      <c r="DQ12" s="17">
        <v>-1</v>
      </c>
      <c r="DR12" s="17">
        <v>1</v>
      </c>
      <c r="DS12" s="17">
        <v>0</v>
      </c>
      <c r="DT12" s="17">
        <v>0</v>
      </c>
      <c r="DU12" s="17">
        <v>1</v>
      </c>
      <c r="DV12" s="17">
        <v>0</v>
      </c>
      <c r="DW12" s="30">
        <v>-1</v>
      </c>
      <c r="DX12" s="5"/>
      <c r="DY12" s="5"/>
      <c r="DZ12" s="5"/>
      <c r="EA12" s="29">
        <v>-1</v>
      </c>
      <c r="EB12" s="17">
        <v>0</v>
      </c>
      <c r="EC12" s="17">
        <v>0</v>
      </c>
      <c r="ED12" s="17">
        <v>0</v>
      </c>
      <c r="EE12" s="17">
        <v>-1</v>
      </c>
      <c r="EF12" s="17">
        <v>-1</v>
      </c>
      <c r="EG12" s="17">
        <v>0</v>
      </c>
      <c r="EH12" s="17">
        <v>1</v>
      </c>
      <c r="EI12" s="17">
        <v>0</v>
      </c>
      <c r="EJ12" s="17">
        <v>0</v>
      </c>
      <c r="EK12" s="17">
        <v>0</v>
      </c>
      <c r="EL12" s="17">
        <v>-1</v>
      </c>
      <c r="EM12" s="17">
        <v>0</v>
      </c>
      <c r="EN12" s="17">
        <v>0</v>
      </c>
      <c r="EO12" s="17">
        <v>1</v>
      </c>
      <c r="EP12" s="17">
        <v>1</v>
      </c>
      <c r="EQ12" s="17">
        <v>0</v>
      </c>
      <c r="ER12" s="17">
        <v>0</v>
      </c>
      <c r="ES12" s="17">
        <v>0</v>
      </c>
      <c r="ET12" s="17">
        <v>-1</v>
      </c>
      <c r="EU12" s="17">
        <v>0</v>
      </c>
      <c r="EV12" s="17">
        <v>0</v>
      </c>
      <c r="EW12" s="17">
        <v>-1</v>
      </c>
      <c r="EX12" s="17">
        <v>-1</v>
      </c>
      <c r="EY12" s="17">
        <v>1</v>
      </c>
      <c r="EZ12" s="17">
        <v>1</v>
      </c>
      <c r="FA12" s="17">
        <v>0</v>
      </c>
      <c r="FB12" s="17">
        <v>0</v>
      </c>
      <c r="FC12" s="17">
        <v>0</v>
      </c>
      <c r="FD12" s="17">
        <v>0</v>
      </c>
      <c r="FE12" s="17">
        <v>0</v>
      </c>
      <c r="FF12" s="17">
        <v>0</v>
      </c>
      <c r="FG12" s="17">
        <v>0</v>
      </c>
      <c r="FH12" s="17">
        <v>0</v>
      </c>
      <c r="FI12" s="17">
        <v>0</v>
      </c>
      <c r="FJ12" s="17">
        <v>0</v>
      </c>
      <c r="FK12" s="17">
        <v>0</v>
      </c>
      <c r="FL12" s="17">
        <v>0</v>
      </c>
      <c r="FM12" s="17">
        <v>1</v>
      </c>
      <c r="FN12" s="17">
        <v>0</v>
      </c>
      <c r="FO12" s="17">
        <v>0</v>
      </c>
      <c r="FP12" s="17">
        <v>0</v>
      </c>
      <c r="FQ12" s="17">
        <v>1</v>
      </c>
      <c r="FR12" s="17">
        <v>0</v>
      </c>
      <c r="FS12" s="17">
        <v>0</v>
      </c>
      <c r="FT12" s="17">
        <v>0</v>
      </c>
      <c r="FU12" s="17">
        <v>0</v>
      </c>
      <c r="FV12" s="17">
        <v>0</v>
      </c>
      <c r="FW12" s="17">
        <v>0</v>
      </c>
      <c r="FX12" s="17">
        <v>0</v>
      </c>
      <c r="FY12" s="17">
        <v>0</v>
      </c>
      <c r="FZ12" s="17">
        <v>0</v>
      </c>
      <c r="GA12" s="17">
        <v>0</v>
      </c>
      <c r="GB12" s="17">
        <v>0</v>
      </c>
      <c r="GC12" s="17">
        <v>0</v>
      </c>
      <c r="GD12" s="17">
        <v>0</v>
      </c>
      <c r="GE12" s="17">
        <v>0</v>
      </c>
      <c r="GF12" s="17">
        <v>0</v>
      </c>
      <c r="GG12" s="17">
        <v>0</v>
      </c>
      <c r="GH12" s="17">
        <v>0</v>
      </c>
      <c r="GI12" s="17">
        <v>0</v>
      </c>
      <c r="GJ12" s="17">
        <v>1</v>
      </c>
      <c r="GK12" s="17">
        <v>0</v>
      </c>
      <c r="GL12" s="17">
        <v>0</v>
      </c>
      <c r="GM12" s="17">
        <v>0</v>
      </c>
      <c r="GN12" s="17">
        <v>0</v>
      </c>
      <c r="GO12" s="17">
        <v>0</v>
      </c>
      <c r="GP12" s="17">
        <v>0</v>
      </c>
      <c r="GQ12" s="17">
        <v>0</v>
      </c>
      <c r="GR12" s="17">
        <v>1</v>
      </c>
      <c r="GS12" s="17">
        <v>0</v>
      </c>
      <c r="GT12" s="17">
        <v>0</v>
      </c>
      <c r="GU12" s="17">
        <v>0</v>
      </c>
      <c r="GV12" s="17">
        <v>1</v>
      </c>
      <c r="GW12" s="17">
        <v>0</v>
      </c>
      <c r="GX12" s="17">
        <v>0</v>
      </c>
      <c r="GY12" s="17">
        <v>1</v>
      </c>
      <c r="GZ12" s="17">
        <v>0</v>
      </c>
      <c r="HA12" s="17">
        <v>1</v>
      </c>
      <c r="HB12" s="17">
        <v>0</v>
      </c>
      <c r="HC12" s="17">
        <v>0</v>
      </c>
      <c r="HD12" s="30">
        <v>0</v>
      </c>
    </row>
    <row r="13" spans="1:212" ht="25.5" customHeight="1" x14ac:dyDescent="0.2">
      <c r="A13" s="48">
        <v>9</v>
      </c>
      <c r="B13" s="3" t="s">
        <v>307</v>
      </c>
      <c r="C13" s="10" t="s">
        <v>5</v>
      </c>
      <c r="D13" s="143" t="s">
        <v>4</v>
      </c>
      <c r="E13" s="23">
        <v>47.182934995687937</v>
      </c>
      <c r="F13" s="147">
        <v>10051</v>
      </c>
      <c r="G13" s="18"/>
      <c r="H13" s="5">
        <v>52.732924028288039</v>
      </c>
      <c r="I13" s="5">
        <v>44.41508445827877</v>
      </c>
      <c r="J13" s="5">
        <v>53.049610316340058</v>
      </c>
      <c r="K13" s="5">
        <v>54.104509389767664</v>
      </c>
      <c r="L13" s="5">
        <v>53.183450571492216</v>
      </c>
      <c r="M13" s="5">
        <v>56.32194627244219</v>
      </c>
      <c r="N13" s="5">
        <v>38.442622308779725</v>
      </c>
      <c r="O13" s="5">
        <v>64.968605338322689</v>
      </c>
      <c r="P13" s="5">
        <v>50.544834784112339</v>
      </c>
      <c r="Q13" s="5">
        <v>47.296329492531946</v>
      </c>
      <c r="R13" s="5">
        <v>36.114631878231968</v>
      </c>
      <c r="S13" s="5">
        <v>66.151610914323257</v>
      </c>
      <c r="T13" s="5">
        <v>41.578364610010048</v>
      </c>
      <c r="U13" s="5">
        <v>35.552815089246046</v>
      </c>
      <c r="V13" s="5">
        <v>35.046845919950023</v>
      </c>
      <c r="W13" s="5">
        <v>51.760884156850359</v>
      </c>
      <c r="X13" s="5">
        <v>31.247177717430752</v>
      </c>
      <c r="Y13" s="18"/>
      <c r="Z13" s="153">
        <v>24.750227210587827</v>
      </c>
      <c r="AA13" s="25">
        <v>90.433954338950315</v>
      </c>
      <c r="AB13" s="5">
        <v>28.266969128681673</v>
      </c>
      <c r="AC13" s="5">
        <v>41.882168236327715</v>
      </c>
      <c r="AD13" s="5">
        <v>48.379861983573953</v>
      </c>
      <c r="AE13" s="5">
        <v>46.343618647001875</v>
      </c>
      <c r="AF13" s="5">
        <v>34.623726671800007</v>
      </c>
      <c r="AG13" s="5">
        <v>30.145823604736734</v>
      </c>
      <c r="AH13" s="5">
        <v>52.023166201570206</v>
      </c>
      <c r="AI13" s="5">
        <v>56.071216986923986</v>
      </c>
      <c r="AJ13" s="5">
        <v>37.426131486589028</v>
      </c>
      <c r="AK13" s="5">
        <v>41.448091844533252</v>
      </c>
      <c r="AL13" s="5">
        <v>41.578364610010048</v>
      </c>
      <c r="AM13" s="5">
        <v>24.750227210587827</v>
      </c>
      <c r="AN13" s="5">
        <v>47.7587435570967</v>
      </c>
      <c r="AO13" s="5">
        <v>32.336454837660362</v>
      </c>
      <c r="AP13" s="5">
        <v>39.570648543701722</v>
      </c>
      <c r="AQ13" s="5">
        <v>60.130574460881448</v>
      </c>
      <c r="AR13" s="5">
        <v>37.422531313486274</v>
      </c>
      <c r="AS13" s="5">
        <v>35.060880836466083</v>
      </c>
      <c r="AT13" s="5">
        <v>34.03936370538009</v>
      </c>
      <c r="AU13" s="5">
        <v>37.085893845622387</v>
      </c>
      <c r="AV13" s="5">
        <v>27.484942761414004</v>
      </c>
      <c r="AW13" s="5">
        <v>42.821768366494915</v>
      </c>
      <c r="AX13" s="5">
        <v>39.010640493277521</v>
      </c>
      <c r="AY13" s="5">
        <v>34.247358854873148</v>
      </c>
      <c r="AZ13" s="5">
        <v>48.03989644273949</v>
      </c>
      <c r="BA13" s="5">
        <v>76.959566678282684</v>
      </c>
      <c r="BB13" s="5">
        <v>38.253671118047862</v>
      </c>
      <c r="BC13" s="5">
        <v>44.688840451885554</v>
      </c>
      <c r="BD13" s="5">
        <v>44.113872922612686</v>
      </c>
      <c r="BE13" s="5">
        <v>40.473153218150507</v>
      </c>
      <c r="BF13" s="5">
        <v>44.357343816412417</v>
      </c>
      <c r="BG13" s="5">
        <v>56.570081676111585</v>
      </c>
      <c r="BH13" s="5">
        <v>61.026612709928052</v>
      </c>
      <c r="BI13" s="5">
        <v>57.444239769614057</v>
      </c>
      <c r="BJ13" s="5">
        <v>54.449011593340956</v>
      </c>
      <c r="BK13" s="5">
        <v>46.400544477605258</v>
      </c>
      <c r="BL13" s="5">
        <v>56.135919089679675</v>
      </c>
      <c r="BM13" s="5">
        <v>56.488100251660136</v>
      </c>
      <c r="BN13" s="5">
        <v>72.241357920103027</v>
      </c>
      <c r="BO13" s="5">
        <v>61.753161762815786</v>
      </c>
      <c r="BP13" s="5">
        <v>61.740266201095409</v>
      </c>
      <c r="BQ13" s="5">
        <v>60.696263751594628</v>
      </c>
      <c r="BR13" s="5">
        <v>44.41508445827877</v>
      </c>
      <c r="BS13" s="5">
        <v>60.366682880453922</v>
      </c>
      <c r="BT13" s="5">
        <v>60.241125128893373</v>
      </c>
      <c r="BU13" s="5">
        <v>50.453759891072693</v>
      </c>
      <c r="BV13" s="5">
        <v>62.218188613630787</v>
      </c>
      <c r="BW13" s="5">
        <v>38.511095487151891</v>
      </c>
      <c r="BX13" s="5">
        <v>69.926536552345368</v>
      </c>
      <c r="BY13" s="5">
        <v>49.427279243198782</v>
      </c>
      <c r="BZ13" s="5">
        <v>49.87689250432841</v>
      </c>
      <c r="CA13" s="5">
        <v>78.794263231666264</v>
      </c>
      <c r="CB13" s="5">
        <v>64.950715293294252</v>
      </c>
      <c r="CC13" s="5">
        <v>71.706832800756146</v>
      </c>
      <c r="CD13" s="5">
        <v>39.39081007689466</v>
      </c>
      <c r="CE13" s="5">
        <v>90.433954338950315</v>
      </c>
      <c r="CF13" s="5">
        <v>67.889617785654877</v>
      </c>
      <c r="CG13" s="5">
        <v>60.000458309083079</v>
      </c>
      <c r="CH13" s="5">
        <v>69.366451173001195</v>
      </c>
      <c r="CI13" s="5">
        <v>42.638032936263798</v>
      </c>
      <c r="CJ13" s="5">
        <v>74.772079240361521</v>
      </c>
      <c r="CK13" s="5">
        <v>86.070200385672791</v>
      </c>
      <c r="CL13" s="5">
        <v>64.142256134447734</v>
      </c>
      <c r="CM13" s="5">
        <v>71.302029345640548</v>
      </c>
      <c r="CN13" s="5">
        <v>58.671204810039178</v>
      </c>
      <c r="CO13" s="5">
        <v>76.65798604136171</v>
      </c>
      <c r="CP13" s="5">
        <v>61.989341442168488</v>
      </c>
      <c r="CQ13" s="5">
        <v>60.253831623635826</v>
      </c>
      <c r="CR13" s="5">
        <v>82.361248428860009</v>
      </c>
      <c r="CS13" s="5">
        <v>78.624599490058387</v>
      </c>
      <c r="CT13" s="5">
        <v>55.453477530124339</v>
      </c>
      <c r="CU13" s="5">
        <v>49.689659837048467</v>
      </c>
      <c r="CV13" s="5">
        <v>52.366356378090153</v>
      </c>
      <c r="CW13" s="5">
        <v>85.42202160729623</v>
      </c>
      <c r="CX13" s="5">
        <v>78.323251900444333</v>
      </c>
      <c r="CY13" s="5">
        <v>65.053113529864248</v>
      </c>
      <c r="CZ13" s="5">
        <v>59.274171126497343</v>
      </c>
      <c r="DA13" s="5">
        <v>57.488430534160571</v>
      </c>
      <c r="DB13" s="5">
        <v>64.786438784283206</v>
      </c>
      <c r="DC13" s="5">
        <v>53.256781630277636</v>
      </c>
      <c r="DD13" s="5">
        <v>70.398170608922157</v>
      </c>
      <c r="DE13" s="5">
        <v>62.841460776208265</v>
      </c>
      <c r="DF13" s="5"/>
      <c r="DG13" s="29">
        <v>0</v>
      </c>
      <c r="DH13" s="17">
        <v>0</v>
      </c>
      <c r="DI13" s="17">
        <v>1</v>
      </c>
      <c r="DJ13" s="17">
        <v>1</v>
      </c>
      <c r="DK13" s="17">
        <v>0</v>
      </c>
      <c r="DL13" s="17">
        <v>1</v>
      </c>
      <c r="DM13" s="17">
        <v>-1</v>
      </c>
      <c r="DN13" s="17">
        <v>1</v>
      </c>
      <c r="DO13" s="17">
        <v>0</v>
      </c>
      <c r="DP13" s="17">
        <v>0</v>
      </c>
      <c r="DQ13" s="17">
        <v>-1</v>
      </c>
      <c r="DR13" s="17">
        <v>1</v>
      </c>
      <c r="DS13" s="17">
        <v>0</v>
      </c>
      <c r="DT13" s="17">
        <v>-1</v>
      </c>
      <c r="DU13" s="17">
        <v>-1</v>
      </c>
      <c r="DV13" s="17">
        <v>0</v>
      </c>
      <c r="DW13" s="30">
        <v>-1</v>
      </c>
      <c r="DX13" s="5"/>
      <c r="DY13" s="5"/>
      <c r="DZ13" s="5"/>
      <c r="EA13" s="29">
        <v>-1</v>
      </c>
      <c r="EB13" s="17">
        <v>0</v>
      </c>
      <c r="EC13" s="17">
        <v>0</v>
      </c>
      <c r="ED13" s="17">
        <v>0</v>
      </c>
      <c r="EE13" s="17">
        <v>-1</v>
      </c>
      <c r="EF13" s="17">
        <v>-1</v>
      </c>
      <c r="EG13" s="17">
        <v>0</v>
      </c>
      <c r="EH13" s="17">
        <v>1</v>
      </c>
      <c r="EI13" s="17">
        <v>-1</v>
      </c>
      <c r="EJ13" s="17">
        <v>0</v>
      </c>
      <c r="EK13" s="17">
        <v>0</v>
      </c>
      <c r="EL13" s="17">
        <v>-1</v>
      </c>
      <c r="EM13" s="17">
        <v>0</v>
      </c>
      <c r="EN13" s="17">
        <v>-1</v>
      </c>
      <c r="EO13" s="17">
        <v>0</v>
      </c>
      <c r="EP13" s="17">
        <v>1</v>
      </c>
      <c r="EQ13" s="17">
        <v>-1</v>
      </c>
      <c r="ER13" s="17">
        <v>-1</v>
      </c>
      <c r="ES13" s="17">
        <v>-1</v>
      </c>
      <c r="ET13" s="17">
        <v>-1</v>
      </c>
      <c r="EU13" s="17">
        <v>-1</v>
      </c>
      <c r="EV13" s="17">
        <v>0</v>
      </c>
      <c r="EW13" s="17">
        <v>0</v>
      </c>
      <c r="EX13" s="17">
        <v>-1</v>
      </c>
      <c r="EY13" s="17">
        <v>0</v>
      </c>
      <c r="EZ13" s="17">
        <v>1</v>
      </c>
      <c r="FA13" s="17">
        <v>0</v>
      </c>
      <c r="FB13" s="17">
        <v>0</v>
      </c>
      <c r="FC13" s="17">
        <v>0</v>
      </c>
      <c r="FD13" s="17">
        <v>0</v>
      </c>
      <c r="FE13" s="17">
        <v>0</v>
      </c>
      <c r="FF13" s="17">
        <v>1</v>
      </c>
      <c r="FG13" s="17">
        <v>1</v>
      </c>
      <c r="FH13" s="17">
        <v>1</v>
      </c>
      <c r="FI13" s="17">
        <v>0</v>
      </c>
      <c r="FJ13" s="17">
        <v>0</v>
      </c>
      <c r="FK13" s="17">
        <v>1</v>
      </c>
      <c r="FL13" s="17">
        <v>0</v>
      </c>
      <c r="FM13" s="17">
        <v>1</v>
      </c>
      <c r="FN13" s="17">
        <v>0</v>
      </c>
      <c r="FO13" s="17">
        <v>0</v>
      </c>
      <c r="FP13" s="17">
        <v>0</v>
      </c>
      <c r="FQ13" s="17">
        <v>0</v>
      </c>
      <c r="FR13" s="17">
        <v>0</v>
      </c>
      <c r="FS13" s="17">
        <v>0</v>
      </c>
      <c r="FT13" s="17">
        <v>0</v>
      </c>
      <c r="FU13" s="17">
        <v>0</v>
      </c>
      <c r="FV13" s="17">
        <v>0</v>
      </c>
      <c r="FW13" s="17">
        <v>1</v>
      </c>
      <c r="FX13" s="17">
        <v>0</v>
      </c>
      <c r="FY13" s="17">
        <v>0</v>
      </c>
      <c r="FZ13" s="17">
        <v>1</v>
      </c>
      <c r="GA13" s="17">
        <v>0</v>
      </c>
      <c r="GB13" s="17">
        <v>1</v>
      </c>
      <c r="GC13" s="17">
        <v>0</v>
      </c>
      <c r="GD13" s="17">
        <v>1</v>
      </c>
      <c r="GE13" s="17">
        <v>1</v>
      </c>
      <c r="GF13" s="17">
        <v>0</v>
      </c>
      <c r="GG13" s="17">
        <v>1</v>
      </c>
      <c r="GH13" s="17">
        <v>0</v>
      </c>
      <c r="GI13" s="17">
        <v>1</v>
      </c>
      <c r="GJ13" s="17">
        <v>1</v>
      </c>
      <c r="GK13" s="17">
        <v>0</v>
      </c>
      <c r="GL13" s="17">
        <v>1</v>
      </c>
      <c r="GM13" s="17">
        <v>0</v>
      </c>
      <c r="GN13" s="17">
        <v>1</v>
      </c>
      <c r="GO13" s="17">
        <v>0</v>
      </c>
      <c r="GP13" s="17">
        <v>0</v>
      </c>
      <c r="GQ13" s="17">
        <v>1</v>
      </c>
      <c r="GR13" s="17">
        <v>1</v>
      </c>
      <c r="GS13" s="17">
        <v>0</v>
      </c>
      <c r="GT13" s="17">
        <v>0</v>
      </c>
      <c r="GU13" s="17">
        <v>0</v>
      </c>
      <c r="GV13" s="17">
        <v>1</v>
      </c>
      <c r="GW13" s="17">
        <v>1</v>
      </c>
      <c r="GX13" s="17">
        <v>1</v>
      </c>
      <c r="GY13" s="17">
        <v>0</v>
      </c>
      <c r="GZ13" s="17">
        <v>0</v>
      </c>
      <c r="HA13" s="17">
        <v>0</v>
      </c>
      <c r="HB13" s="17">
        <v>0</v>
      </c>
      <c r="HC13" s="17">
        <v>1</v>
      </c>
      <c r="HD13" s="30">
        <v>0</v>
      </c>
    </row>
    <row r="14" spans="1:212" ht="25.5" customHeight="1" x14ac:dyDescent="0.2">
      <c r="A14" s="48">
        <v>10</v>
      </c>
      <c r="B14" s="3" t="s">
        <v>308</v>
      </c>
      <c r="C14" s="10" t="s">
        <v>468</v>
      </c>
      <c r="D14" s="143" t="s">
        <v>77</v>
      </c>
      <c r="E14" s="23">
        <v>69.206301076579109</v>
      </c>
      <c r="F14" s="147">
        <v>14458</v>
      </c>
      <c r="G14" s="18"/>
      <c r="H14" s="5">
        <v>77.673389164294505</v>
      </c>
      <c r="I14" s="5">
        <v>74.214118647348727</v>
      </c>
      <c r="J14" s="5">
        <v>72.717744140850584</v>
      </c>
      <c r="K14" s="5">
        <v>75.236786673653512</v>
      </c>
      <c r="L14" s="5">
        <v>75.809171033288152</v>
      </c>
      <c r="M14" s="5">
        <v>72.433199205463254</v>
      </c>
      <c r="N14" s="5">
        <v>63.70777609346635</v>
      </c>
      <c r="O14" s="5">
        <v>73.096487503856949</v>
      </c>
      <c r="P14" s="5">
        <v>67.888802858109258</v>
      </c>
      <c r="Q14" s="5">
        <v>66.722196110339965</v>
      </c>
      <c r="R14" s="5">
        <v>60.680074200128566</v>
      </c>
      <c r="S14" s="5">
        <v>73.901258947397835</v>
      </c>
      <c r="T14" s="5">
        <v>67.916895791814881</v>
      </c>
      <c r="U14" s="5">
        <v>70.897725944929263</v>
      </c>
      <c r="V14" s="5">
        <v>71.485868684705267</v>
      </c>
      <c r="W14" s="5">
        <v>78.042577943371754</v>
      </c>
      <c r="X14" s="5">
        <v>53.824961365032053</v>
      </c>
      <c r="Y14" s="18"/>
      <c r="Z14" s="153">
        <v>49.576162189658902</v>
      </c>
      <c r="AA14" s="25">
        <v>89.803569322849199</v>
      </c>
      <c r="AB14" s="5">
        <v>55.840727518717514</v>
      </c>
      <c r="AC14" s="5">
        <v>70.584464130986007</v>
      </c>
      <c r="AD14" s="5">
        <v>79.879069611426999</v>
      </c>
      <c r="AE14" s="5">
        <v>70.430556049744624</v>
      </c>
      <c r="AF14" s="5">
        <v>59.669635351625018</v>
      </c>
      <c r="AG14" s="5">
        <v>57.116939984492518</v>
      </c>
      <c r="AH14" s="5">
        <v>67.069792078653819</v>
      </c>
      <c r="AI14" s="5">
        <v>65.915389495025437</v>
      </c>
      <c r="AJ14" s="5">
        <v>72.05221949072839</v>
      </c>
      <c r="AK14" s="5">
        <v>68.81343773554218</v>
      </c>
      <c r="AL14" s="5">
        <v>67.916895791814881</v>
      </c>
      <c r="AM14" s="5">
        <v>50.417855598791363</v>
      </c>
      <c r="AN14" s="5">
        <v>69.770261450032109</v>
      </c>
      <c r="AO14" s="5">
        <v>63.656978271606647</v>
      </c>
      <c r="AP14" s="5">
        <v>83.78837251048661</v>
      </c>
      <c r="AQ14" s="5">
        <v>78.561800775701599</v>
      </c>
      <c r="AR14" s="5">
        <v>58.238899569140798</v>
      </c>
      <c r="AS14" s="5">
        <v>49.576162189658902</v>
      </c>
      <c r="AT14" s="5">
        <v>50.623334274886425</v>
      </c>
      <c r="AU14" s="5">
        <v>61.210478488367301</v>
      </c>
      <c r="AV14" s="5">
        <v>69.256441822194361</v>
      </c>
      <c r="AW14" s="5">
        <v>64.816361099995717</v>
      </c>
      <c r="AX14" s="5">
        <v>76.514888801840655</v>
      </c>
      <c r="AY14" s="5">
        <v>60.524618052318935</v>
      </c>
      <c r="AZ14" s="5">
        <v>60.543638227356858</v>
      </c>
      <c r="BA14" s="5">
        <v>72.611668619068666</v>
      </c>
      <c r="BB14" s="5">
        <v>71.436242589556841</v>
      </c>
      <c r="BC14" s="5">
        <v>78.045445782341829</v>
      </c>
      <c r="BD14" s="5">
        <v>73.123731461896114</v>
      </c>
      <c r="BE14" s="5">
        <v>71.702454200705631</v>
      </c>
      <c r="BF14" s="5">
        <v>76.495281663097217</v>
      </c>
      <c r="BG14" s="5">
        <v>80.409984465740635</v>
      </c>
      <c r="BH14" s="5">
        <v>80.033457387688443</v>
      </c>
      <c r="BI14" s="5">
        <v>68.290918598546227</v>
      </c>
      <c r="BJ14" s="5">
        <v>70.52397935048991</v>
      </c>
      <c r="BK14" s="5">
        <v>72.767181451434666</v>
      </c>
      <c r="BL14" s="5">
        <v>74.006022103870251</v>
      </c>
      <c r="BM14" s="5">
        <v>75.305602473316583</v>
      </c>
      <c r="BN14" s="5">
        <v>70.117849577770656</v>
      </c>
      <c r="BO14" s="5">
        <v>79.327695121578969</v>
      </c>
      <c r="BP14" s="5">
        <v>77.761047738703894</v>
      </c>
      <c r="BQ14" s="5">
        <v>66.685594296418031</v>
      </c>
      <c r="BR14" s="5">
        <v>74.214118647348727</v>
      </c>
      <c r="BS14" s="5">
        <v>75.114409278448335</v>
      </c>
      <c r="BT14" s="5">
        <v>66.971326572308229</v>
      </c>
      <c r="BU14" s="5">
        <v>59.931246331848108</v>
      </c>
      <c r="BV14" s="5">
        <v>71.922927986303193</v>
      </c>
      <c r="BW14" s="5">
        <v>68.950538386914289</v>
      </c>
      <c r="BX14" s="5">
        <v>89.803569322849199</v>
      </c>
      <c r="BY14" s="5">
        <v>71.553988405012802</v>
      </c>
      <c r="BZ14" s="5">
        <v>78.102360358715146</v>
      </c>
      <c r="CA14" s="5">
        <v>77.228963763013496</v>
      </c>
      <c r="CB14" s="5">
        <v>70.291808319017932</v>
      </c>
      <c r="CC14" s="5">
        <v>72.50566623445583</v>
      </c>
      <c r="CD14" s="5">
        <v>80.843064536410409</v>
      </c>
      <c r="CE14" s="5">
        <v>69.419222694273685</v>
      </c>
      <c r="CF14" s="5">
        <v>76.695869497134325</v>
      </c>
      <c r="CG14" s="5">
        <v>68.131796988750963</v>
      </c>
      <c r="CH14" s="5">
        <v>65.69063060775855</v>
      </c>
      <c r="CI14" s="5">
        <v>71.322709622552765</v>
      </c>
      <c r="CJ14" s="5">
        <v>89.251789249516548</v>
      </c>
      <c r="CK14" s="5">
        <v>84.526378929462481</v>
      </c>
      <c r="CL14" s="5">
        <v>75.583804463983867</v>
      </c>
      <c r="CM14" s="5">
        <v>77.315582735034155</v>
      </c>
      <c r="CN14" s="5">
        <v>85.970206270643388</v>
      </c>
      <c r="CO14" s="5">
        <v>81.24872961531166</v>
      </c>
      <c r="CP14" s="5">
        <v>70.283074736581099</v>
      </c>
      <c r="CQ14" s="5">
        <v>77.368209298166335</v>
      </c>
      <c r="CR14" s="5">
        <v>72.050380237763406</v>
      </c>
      <c r="CS14" s="5">
        <v>84.004761584926911</v>
      </c>
      <c r="CT14" s="5">
        <v>77.413023628697687</v>
      </c>
      <c r="CU14" s="5">
        <v>69.131141376207708</v>
      </c>
      <c r="CV14" s="5">
        <v>82.72005802781662</v>
      </c>
      <c r="CW14" s="5">
        <v>57.516658499610593</v>
      </c>
      <c r="CX14" s="5">
        <v>78.451261581507566</v>
      </c>
      <c r="CY14" s="5">
        <v>77.031615450072493</v>
      </c>
      <c r="CZ14" s="5">
        <v>80.076000635196138</v>
      </c>
      <c r="DA14" s="5">
        <v>69.029324533992479</v>
      </c>
      <c r="DB14" s="5">
        <v>78.490308451636722</v>
      </c>
      <c r="DC14" s="5">
        <v>77.879924148451849</v>
      </c>
      <c r="DD14" s="5">
        <v>79.095488610454808</v>
      </c>
      <c r="DE14" s="5">
        <v>88.536902061432571</v>
      </c>
      <c r="DF14" s="5"/>
      <c r="DG14" s="29">
        <v>1</v>
      </c>
      <c r="DH14" s="17">
        <v>0</v>
      </c>
      <c r="DI14" s="17">
        <v>1</v>
      </c>
      <c r="DJ14" s="17">
        <v>1</v>
      </c>
      <c r="DK14" s="17">
        <v>1</v>
      </c>
      <c r="DL14" s="17">
        <v>0</v>
      </c>
      <c r="DM14" s="17">
        <v>0</v>
      </c>
      <c r="DN14" s="17">
        <v>0</v>
      </c>
      <c r="DO14" s="17">
        <v>0</v>
      </c>
      <c r="DP14" s="17">
        <v>0</v>
      </c>
      <c r="DQ14" s="17">
        <v>-1</v>
      </c>
      <c r="DR14" s="17">
        <v>0</v>
      </c>
      <c r="DS14" s="17">
        <v>0</v>
      </c>
      <c r="DT14" s="17">
        <v>0</v>
      </c>
      <c r="DU14" s="17">
        <v>0</v>
      </c>
      <c r="DV14" s="17">
        <v>1</v>
      </c>
      <c r="DW14" s="30">
        <v>-1</v>
      </c>
      <c r="DX14" s="5"/>
      <c r="DY14" s="5"/>
      <c r="DZ14" s="5"/>
      <c r="EA14" s="29">
        <v>-1</v>
      </c>
      <c r="EB14" s="17">
        <v>0</v>
      </c>
      <c r="EC14" s="17">
        <v>1</v>
      </c>
      <c r="ED14" s="17">
        <v>0</v>
      </c>
      <c r="EE14" s="17">
        <v>-1</v>
      </c>
      <c r="EF14" s="17">
        <v>-1</v>
      </c>
      <c r="EG14" s="17">
        <v>0</v>
      </c>
      <c r="EH14" s="17">
        <v>0</v>
      </c>
      <c r="EI14" s="17">
        <v>0</v>
      </c>
      <c r="EJ14" s="17">
        <v>0</v>
      </c>
      <c r="EK14" s="17">
        <v>0</v>
      </c>
      <c r="EL14" s="17">
        <v>-1</v>
      </c>
      <c r="EM14" s="17">
        <v>0</v>
      </c>
      <c r="EN14" s="17">
        <v>0</v>
      </c>
      <c r="EO14" s="17">
        <v>1</v>
      </c>
      <c r="EP14" s="17">
        <v>1</v>
      </c>
      <c r="EQ14" s="17">
        <v>-1</v>
      </c>
      <c r="ER14" s="17">
        <v>-1</v>
      </c>
      <c r="ES14" s="17">
        <v>-1</v>
      </c>
      <c r="ET14" s="17">
        <v>-1</v>
      </c>
      <c r="EU14" s="17">
        <v>0</v>
      </c>
      <c r="EV14" s="17">
        <v>0</v>
      </c>
      <c r="EW14" s="17">
        <v>1</v>
      </c>
      <c r="EX14" s="17">
        <v>-1</v>
      </c>
      <c r="EY14" s="17">
        <v>-1</v>
      </c>
      <c r="EZ14" s="17">
        <v>0</v>
      </c>
      <c r="FA14" s="17">
        <v>0</v>
      </c>
      <c r="FB14" s="17">
        <v>1</v>
      </c>
      <c r="FC14" s="17">
        <v>0</v>
      </c>
      <c r="FD14" s="17">
        <v>0</v>
      </c>
      <c r="FE14" s="17">
        <v>0</v>
      </c>
      <c r="FF14" s="17">
        <v>1</v>
      </c>
      <c r="FG14" s="17">
        <v>1</v>
      </c>
      <c r="FH14" s="17">
        <v>0</v>
      </c>
      <c r="FI14" s="17">
        <v>0</v>
      </c>
      <c r="FJ14" s="17">
        <v>0</v>
      </c>
      <c r="FK14" s="17">
        <v>0</v>
      </c>
      <c r="FL14" s="17">
        <v>0</v>
      </c>
      <c r="FM14" s="17">
        <v>0</v>
      </c>
      <c r="FN14" s="17">
        <v>0</v>
      </c>
      <c r="FO14" s="17">
        <v>0</v>
      </c>
      <c r="FP14" s="17">
        <v>0</v>
      </c>
      <c r="FQ14" s="17">
        <v>0</v>
      </c>
      <c r="FR14" s="17">
        <v>0</v>
      </c>
      <c r="FS14" s="17">
        <v>0</v>
      </c>
      <c r="FT14" s="17">
        <v>0</v>
      </c>
      <c r="FU14" s="17">
        <v>0</v>
      </c>
      <c r="FV14" s="17">
        <v>0</v>
      </c>
      <c r="FW14" s="17">
        <v>1</v>
      </c>
      <c r="FX14" s="17">
        <v>0</v>
      </c>
      <c r="FY14" s="17">
        <v>0</v>
      </c>
      <c r="FZ14" s="17">
        <v>0</v>
      </c>
      <c r="GA14" s="17">
        <v>0</v>
      </c>
      <c r="GB14" s="17">
        <v>0</v>
      </c>
      <c r="GC14" s="17">
        <v>1</v>
      </c>
      <c r="GD14" s="17">
        <v>0</v>
      </c>
      <c r="GE14" s="17">
        <v>0</v>
      </c>
      <c r="GF14" s="17">
        <v>0</v>
      </c>
      <c r="GG14" s="17">
        <v>0</v>
      </c>
      <c r="GH14" s="17">
        <v>0</v>
      </c>
      <c r="GI14" s="17">
        <v>1</v>
      </c>
      <c r="GJ14" s="17">
        <v>1</v>
      </c>
      <c r="GK14" s="17">
        <v>0</v>
      </c>
      <c r="GL14" s="17">
        <v>0</v>
      </c>
      <c r="GM14" s="17">
        <v>1</v>
      </c>
      <c r="GN14" s="17">
        <v>0</v>
      </c>
      <c r="GO14" s="17">
        <v>0</v>
      </c>
      <c r="GP14" s="17">
        <v>0</v>
      </c>
      <c r="GQ14" s="17">
        <v>0</v>
      </c>
      <c r="GR14" s="17">
        <v>1</v>
      </c>
      <c r="GS14" s="17">
        <v>0</v>
      </c>
      <c r="GT14" s="17">
        <v>0</v>
      </c>
      <c r="GU14" s="17">
        <v>0</v>
      </c>
      <c r="GV14" s="17">
        <v>0</v>
      </c>
      <c r="GW14" s="17">
        <v>0</v>
      </c>
      <c r="GX14" s="17">
        <v>0</v>
      </c>
      <c r="GY14" s="17">
        <v>0</v>
      </c>
      <c r="GZ14" s="17">
        <v>0</v>
      </c>
      <c r="HA14" s="17">
        <v>0</v>
      </c>
      <c r="HB14" s="17">
        <v>0</v>
      </c>
      <c r="HC14" s="17">
        <v>0</v>
      </c>
      <c r="HD14" s="30">
        <v>1</v>
      </c>
    </row>
    <row r="15" spans="1:212" ht="25.5" customHeight="1" x14ac:dyDescent="0.2">
      <c r="A15" s="48">
        <v>11</v>
      </c>
      <c r="B15" s="3" t="s">
        <v>308</v>
      </c>
      <c r="C15" s="10" t="s">
        <v>80</v>
      </c>
      <c r="D15" s="143" t="s">
        <v>81</v>
      </c>
      <c r="E15" s="23">
        <v>96.806804564865558</v>
      </c>
      <c r="F15" s="147">
        <v>15692</v>
      </c>
      <c r="G15" s="18"/>
      <c r="H15" s="5">
        <v>98.377510414311871</v>
      </c>
      <c r="I15" s="5">
        <v>97.761443048820098</v>
      </c>
      <c r="J15" s="5">
        <v>96.479584367707346</v>
      </c>
      <c r="K15" s="5">
        <v>98.633073320788966</v>
      </c>
      <c r="L15" s="5">
        <v>97.481040748825123</v>
      </c>
      <c r="M15" s="5">
        <v>98.706177832142899</v>
      </c>
      <c r="N15" s="5">
        <v>95.966517523844743</v>
      </c>
      <c r="O15" s="5">
        <v>97.270715575407039</v>
      </c>
      <c r="P15" s="5">
        <v>98.062945965565405</v>
      </c>
      <c r="Q15" s="5">
        <v>97.480178243289132</v>
      </c>
      <c r="R15" s="5">
        <v>95.175345260642302</v>
      </c>
      <c r="S15" s="5">
        <v>95.972343905310453</v>
      </c>
      <c r="T15" s="5">
        <v>97.124766987903456</v>
      </c>
      <c r="U15" s="5">
        <v>96.828760817585874</v>
      </c>
      <c r="V15" s="5">
        <v>93.486430702835889</v>
      </c>
      <c r="W15" s="5">
        <v>96.548386862806865</v>
      </c>
      <c r="X15" s="5">
        <v>95.915170601254573</v>
      </c>
      <c r="Y15" s="18"/>
      <c r="Z15" s="153">
        <v>90.80341402048127</v>
      </c>
      <c r="AA15" s="25">
        <v>100</v>
      </c>
      <c r="AB15" s="5">
        <v>92.934795005218945</v>
      </c>
      <c r="AC15" s="5">
        <v>97.219005039950261</v>
      </c>
      <c r="AD15" s="5">
        <v>97.815578492562423</v>
      </c>
      <c r="AE15" s="5">
        <v>97.576315271902146</v>
      </c>
      <c r="AF15" s="5">
        <v>96.283075700867784</v>
      </c>
      <c r="AG15" s="5">
        <v>95.091639049722801</v>
      </c>
      <c r="AH15" s="5">
        <v>98.387075344448704</v>
      </c>
      <c r="AI15" s="5">
        <v>98.483583305865992</v>
      </c>
      <c r="AJ15" s="5">
        <v>97.524948280948948</v>
      </c>
      <c r="AK15" s="5">
        <v>97.630189453519151</v>
      </c>
      <c r="AL15" s="5">
        <v>97.124766987903456</v>
      </c>
      <c r="AM15" s="5">
        <v>96.99982060036578</v>
      </c>
      <c r="AN15" s="5">
        <v>98.432306025739592</v>
      </c>
      <c r="AO15" s="5">
        <v>90.80341402048127</v>
      </c>
      <c r="AP15" s="5">
        <v>97.821968278461014</v>
      </c>
      <c r="AQ15" s="5">
        <v>96.885094455448581</v>
      </c>
      <c r="AR15" s="5">
        <v>95.750312564031617</v>
      </c>
      <c r="AS15" s="5">
        <v>93.226475818625261</v>
      </c>
      <c r="AT15" s="5">
        <v>93.848026487220949</v>
      </c>
      <c r="AU15" s="5">
        <v>95.003013064004776</v>
      </c>
      <c r="AV15" s="5">
        <v>95.324400749918311</v>
      </c>
      <c r="AW15" s="5">
        <v>96.26223869122488</v>
      </c>
      <c r="AX15" s="5">
        <v>96.524056294165234</v>
      </c>
      <c r="AY15" s="5">
        <v>95.95176295124466</v>
      </c>
      <c r="AZ15" s="5">
        <v>95.806139699904818</v>
      </c>
      <c r="BA15" s="5">
        <v>96.332616684429212</v>
      </c>
      <c r="BB15" s="5">
        <v>93.765074967776911</v>
      </c>
      <c r="BC15" s="5">
        <v>99.390242698184679</v>
      </c>
      <c r="BD15" s="5">
        <v>93.636337030661323</v>
      </c>
      <c r="BE15" s="5">
        <v>98.804754699010886</v>
      </c>
      <c r="BF15" s="5">
        <v>97.124086501636867</v>
      </c>
      <c r="BG15" s="5">
        <v>97.406622570522245</v>
      </c>
      <c r="BH15" s="5">
        <v>99.02836411998608</v>
      </c>
      <c r="BI15" s="5">
        <v>97.312733707011702</v>
      </c>
      <c r="BJ15" s="5">
        <v>98.4572209293204</v>
      </c>
      <c r="BK15" s="5">
        <v>99.056212995244323</v>
      </c>
      <c r="BL15" s="5">
        <v>98.680067895075453</v>
      </c>
      <c r="BM15" s="5">
        <v>98.972209219471026</v>
      </c>
      <c r="BN15" s="5">
        <v>95.184728651983335</v>
      </c>
      <c r="BO15" s="5">
        <v>95.248576917141946</v>
      </c>
      <c r="BP15" s="5">
        <v>97.289349396690326</v>
      </c>
      <c r="BQ15" s="5">
        <v>93.631938101491912</v>
      </c>
      <c r="BR15" s="5">
        <v>97.761443048820098</v>
      </c>
      <c r="BS15" s="5">
        <v>95.273979501918788</v>
      </c>
      <c r="BT15" s="5">
        <v>95.628207726188293</v>
      </c>
      <c r="BU15" s="5">
        <v>98.10592509536184</v>
      </c>
      <c r="BV15" s="5">
        <v>97.705767930451543</v>
      </c>
      <c r="BW15" s="5">
        <v>98.552063519227204</v>
      </c>
      <c r="BX15" s="5">
        <v>98.507808325094231</v>
      </c>
      <c r="BY15" s="5">
        <v>97.901114662388821</v>
      </c>
      <c r="BZ15" s="5">
        <v>98.053025880616275</v>
      </c>
      <c r="CA15" s="5">
        <v>98.002442633383168</v>
      </c>
      <c r="CB15" s="5">
        <v>97.083974746022619</v>
      </c>
      <c r="CC15" s="5">
        <v>92.725606918512042</v>
      </c>
      <c r="CD15" s="5">
        <v>96.597972392388115</v>
      </c>
      <c r="CE15" s="5">
        <v>98.366921993569051</v>
      </c>
      <c r="CF15" s="5">
        <v>95.111488710361783</v>
      </c>
      <c r="CG15" s="5">
        <v>94.657482467156811</v>
      </c>
      <c r="CH15" s="5">
        <v>97.49149112139412</v>
      </c>
      <c r="CI15" s="5">
        <v>93.132587727621825</v>
      </c>
      <c r="CJ15" s="5">
        <v>100</v>
      </c>
      <c r="CK15" s="5">
        <v>98.948280128125305</v>
      </c>
      <c r="CL15" s="5">
        <v>98.263426243390825</v>
      </c>
      <c r="CM15" s="5">
        <v>94.40002587001733</v>
      </c>
      <c r="CN15" s="5">
        <v>99.842307779074218</v>
      </c>
      <c r="CO15" s="5">
        <v>97.030425031269914</v>
      </c>
      <c r="CP15" s="5">
        <v>98.621137067302044</v>
      </c>
      <c r="CQ15" s="5">
        <v>96.715149251422616</v>
      </c>
      <c r="CR15" s="5">
        <v>94.180476798036537</v>
      </c>
      <c r="CS15" s="5">
        <v>100</v>
      </c>
      <c r="CT15" s="5">
        <v>97.300636771538066</v>
      </c>
      <c r="CU15" s="5">
        <v>96.668743531010691</v>
      </c>
      <c r="CV15" s="5">
        <v>100</v>
      </c>
      <c r="CW15" s="5">
        <v>99.149634943128959</v>
      </c>
      <c r="CX15" s="5">
        <v>96.828588563783981</v>
      </c>
      <c r="CY15" s="5">
        <v>96.302418156044439</v>
      </c>
      <c r="CZ15" s="5">
        <v>98.529425586026818</v>
      </c>
      <c r="DA15" s="5">
        <v>99.716813070424763</v>
      </c>
      <c r="DB15" s="5">
        <v>98.195595648239532</v>
      </c>
      <c r="DC15" s="5">
        <v>98.0940102335543</v>
      </c>
      <c r="DD15" s="5">
        <v>95.213612363009432</v>
      </c>
      <c r="DE15" s="5">
        <v>97.769527155631636</v>
      </c>
      <c r="DF15" s="5"/>
      <c r="DG15" s="29">
        <v>0</v>
      </c>
      <c r="DH15" s="17">
        <v>0</v>
      </c>
      <c r="DI15" s="17">
        <v>0</v>
      </c>
      <c r="DJ15" s="17">
        <v>1</v>
      </c>
      <c r="DK15" s="17">
        <v>0</v>
      </c>
      <c r="DL15" s="17">
        <v>0</v>
      </c>
      <c r="DM15" s="17">
        <v>0</v>
      </c>
      <c r="DN15" s="17">
        <v>0</v>
      </c>
      <c r="DO15" s="17">
        <v>0</v>
      </c>
      <c r="DP15" s="17">
        <v>0</v>
      </c>
      <c r="DQ15" s="17">
        <v>-1</v>
      </c>
      <c r="DR15" s="17">
        <v>0</v>
      </c>
      <c r="DS15" s="17">
        <v>0</v>
      </c>
      <c r="DT15" s="17">
        <v>0</v>
      </c>
      <c r="DU15" s="17">
        <v>-1</v>
      </c>
      <c r="DV15" s="17">
        <v>0</v>
      </c>
      <c r="DW15" s="30">
        <v>0</v>
      </c>
      <c r="DX15" s="5"/>
      <c r="DY15" s="5"/>
      <c r="DZ15" s="5"/>
      <c r="EA15" s="29">
        <v>-1</v>
      </c>
      <c r="EB15" s="17">
        <v>0</v>
      </c>
      <c r="EC15" s="17">
        <v>0</v>
      </c>
      <c r="ED15" s="17">
        <v>0</v>
      </c>
      <c r="EE15" s="17">
        <v>0</v>
      </c>
      <c r="EF15" s="17">
        <v>0</v>
      </c>
      <c r="EG15" s="17">
        <v>0</v>
      </c>
      <c r="EH15" s="17">
        <v>0</v>
      </c>
      <c r="EI15" s="17">
        <v>0</v>
      </c>
      <c r="EJ15" s="17">
        <v>0</v>
      </c>
      <c r="EK15" s="17">
        <v>0</v>
      </c>
      <c r="EL15" s="17">
        <v>0</v>
      </c>
      <c r="EM15" s="17">
        <v>0</v>
      </c>
      <c r="EN15" s="17">
        <v>-1</v>
      </c>
      <c r="EO15" s="17">
        <v>0</v>
      </c>
      <c r="EP15" s="17">
        <v>0</v>
      </c>
      <c r="EQ15" s="17">
        <v>0</v>
      </c>
      <c r="ER15" s="17">
        <v>-1</v>
      </c>
      <c r="ES15" s="17">
        <v>0</v>
      </c>
      <c r="ET15" s="17">
        <v>0</v>
      </c>
      <c r="EU15" s="17">
        <v>0</v>
      </c>
      <c r="EV15" s="17">
        <v>0</v>
      </c>
      <c r="EW15" s="17">
        <v>0</v>
      </c>
      <c r="EX15" s="17">
        <v>0</v>
      </c>
      <c r="EY15" s="17">
        <v>0</v>
      </c>
      <c r="EZ15" s="17">
        <v>0</v>
      </c>
      <c r="FA15" s="17">
        <v>0</v>
      </c>
      <c r="FB15" s="17">
        <v>1</v>
      </c>
      <c r="FC15" s="17">
        <v>0</v>
      </c>
      <c r="FD15" s="17">
        <v>0</v>
      </c>
      <c r="FE15" s="17">
        <v>0</v>
      </c>
      <c r="FF15" s="17">
        <v>0</v>
      </c>
      <c r="FG15" s="17">
        <v>0</v>
      </c>
      <c r="FH15" s="17">
        <v>0</v>
      </c>
      <c r="FI15" s="17">
        <v>0</v>
      </c>
      <c r="FJ15" s="17">
        <v>1</v>
      </c>
      <c r="FK15" s="17">
        <v>0</v>
      </c>
      <c r="FL15" s="17">
        <v>0</v>
      </c>
      <c r="FM15" s="17">
        <v>0</v>
      </c>
      <c r="FN15" s="17">
        <v>0</v>
      </c>
      <c r="FO15" s="17">
        <v>0</v>
      </c>
      <c r="FP15" s="17">
        <v>0</v>
      </c>
      <c r="FQ15" s="17">
        <v>0</v>
      </c>
      <c r="FR15" s="17">
        <v>0</v>
      </c>
      <c r="FS15" s="17">
        <v>0</v>
      </c>
      <c r="FT15" s="17">
        <v>0</v>
      </c>
      <c r="FU15" s="17">
        <v>0</v>
      </c>
      <c r="FV15" s="17">
        <v>0</v>
      </c>
      <c r="FW15" s="17">
        <v>0</v>
      </c>
      <c r="FX15" s="17">
        <v>0</v>
      </c>
      <c r="FY15" s="17">
        <v>0</v>
      </c>
      <c r="FZ15" s="17">
        <v>0</v>
      </c>
      <c r="GA15" s="17">
        <v>0</v>
      </c>
      <c r="GB15" s="17">
        <v>0</v>
      </c>
      <c r="GC15" s="17">
        <v>0</v>
      </c>
      <c r="GD15" s="17">
        <v>0</v>
      </c>
      <c r="GE15" s="17">
        <v>0</v>
      </c>
      <c r="GF15" s="17">
        <v>0</v>
      </c>
      <c r="GG15" s="17">
        <v>0</v>
      </c>
      <c r="GH15" s="17">
        <v>0</v>
      </c>
      <c r="GI15" s="17">
        <v>0</v>
      </c>
      <c r="GJ15" s="17">
        <v>0</v>
      </c>
      <c r="GK15" s="17">
        <v>0</v>
      </c>
      <c r="GL15" s="17">
        <v>0</v>
      </c>
      <c r="GM15" s="17">
        <v>0</v>
      </c>
      <c r="GN15" s="17">
        <v>0</v>
      </c>
      <c r="GO15" s="17">
        <v>0</v>
      </c>
      <c r="GP15" s="17">
        <v>0</v>
      </c>
      <c r="GQ15" s="17">
        <v>0</v>
      </c>
      <c r="GR15" s="17">
        <v>0</v>
      </c>
      <c r="GS15" s="17">
        <v>0</v>
      </c>
      <c r="GT15" s="17">
        <v>0</v>
      </c>
      <c r="GU15" s="17">
        <v>0</v>
      </c>
      <c r="GV15" s="17">
        <v>0</v>
      </c>
      <c r="GW15" s="17">
        <v>0</v>
      </c>
      <c r="GX15" s="17">
        <v>0</v>
      </c>
      <c r="GY15" s="17">
        <v>0</v>
      </c>
      <c r="GZ15" s="17">
        <v>0</v>
      </c>
      <c r="HA15" s="17">
        <v>0</v>
      </c>
      <c r="HB15" s="17">
        <v>0</v>
      </c>
      <c r="HC15" s="17">
        <v>0</v>
      </c>
      <c r="HD15" s="30">
        <v>0</v>
      </c>
    </row>
    <row r="16" spans="1:212" ht="25.5" customHeight="1" x14ac:dyDescent="0.2">
      <c r="A16" s="48">
        <v>13.2</v>
      </c>
      <c r="B16" s="3" t="s">
        <v>308</v>
      </c>
      <c r="C16" s="10" t="s">
        <v>471</v>
      </c>
      <c r="D16" s="143" t="s">
        <v>119</v>
      </c>
      <c r="E16" s="23">
        <v>63.027855624668064</v>
      </c>
      <c r="F16" s="147">
        <v>2007</v>
      </c>
      <c r="G16" s="18"/>
      <c r="H16" s="5">
        <v>73.611124545799228</v>
      </c>
      <c r="I16" s="5"/>
      <c r="J16" s="5">
        <v>63.845549959985938</v>
      </c>
      <c r="K16" s="5">
        <v>72.674512954891043</v>
      </c>
      <c r="L16" s="5">
        <v>74.131348315569753</v>
      </c>
      <c r="M16" s="5">
        <v>85.867976649393498</v>
      </c>
      <c r="N16" s="5">
        <v>63.294408303694425</v>
      </c>
      <c r="O16" s="5">
        <v>68.439738039111973</v>
      </c>
      <c r="P16" s="5">
        <v>68.160388295931</v>
      </c>
      <c r="Q16" s="5">
        <v>62.96839928638974</v>
      </c>
      <c r="R16" s="5">
        <v>57.275210484485214</v>
      </c>
      <c r="S16" s="5">
        <v>82.73345604956458</v>
      </c>
      <c r="T16" s="5">
        <v>66.061334489303789</v>
      </c>
      <c r="U16" s="5">
        <v>58.908649924955768</v>
      </c>
      <c r="V16" s="5"/>
      <c r="W16" s="5">
        <v>71.178272687970164</v>
      </c>
      <c r="X16" s="5">
        <v>44.741476478828005</v>
      </c>
      <c r="Y16" s="18"/>
      <c r="Z16" s="153">
        <v>40.502166182468123</v>
      </c>
      <c r="AA16" s="25">
        <v>85.94286275212653</v>
      </c>
      <c r="AB16" s="5">
        <v>57.611996197200057</v>
      </c>
      <c r="AC16" s="5"/>
      <c r="AD16" s="5">
        <v>75.732528032979602</v>
      </c>
      <c r="AE16" s="5">
        <v>52.348257279825049</v>
      </c>
      <c r="AF16" s="5">
        <v>43.484250706437891</v>
      </c>
      <c r="AG16" s="5">
        <v>57.930077102434339</v>
      </c>
      <c r="AH16" s="5">
        <v>62.943332309981557</v>
      </c>
      <c r="AI16" s="5">
        <v>67.16549177723094</v>
      </c>
      <c r="AJ16" s="5">
        <v>65.421163435565461</v>
      </c>
      <c r="AK16" s="5">
        <v>64.438595583496848</v>
      </c>
      <c r="AL16" s="5">
        <v>66.061334489303789</v>
      </c>
      <c r="AM16" s="5">
        <v>40.502166182468123</v>
      </c>
      <c r="AN16" s="5">
        <v>68.106279045476128</v>
      </c>
      <c r="AO16" s="5"/>
      <c r="AP16" s="5"/>
      <c r="AQ16" s="5">
        <v>64.992814338608639</v>
      </c>
      <c r="AR16" s="5"/>
      <c r="AS16" s="5"/>
      <c r="AT16" s="5">
        <v>40.880925614522212</v>
      </c>
      <c r="AU16" s="5"/>
      <c r="AV16" s="5">
        <v>45.594323427149597</v>
      </c>
      <c r="AW16" s="5">
        <v>80.920893924188789</v>
      </c>
      <c r="AX16" s="5">
        <v>60.619626132553691</v>
      </c>
      <c r="AY16" s="5"/>
      <c r="AZ16" s="5">
        <v>70.750181789356574</v>
      </c>
      <c r="BA16" s="5">
        <v>81.792991613854923</v>
      </c>
      <c r="BB16" s="5">
        <v>53.718049889322941</v>
      </c>
      <c r="BC16" s="5">
        <v>85.94286275212653</v>
      </c>
      <c r="BD16" s="5">
        <v>65.479586174176546</v>
      </c>
      <c r="BE16" s="5">
        <v>75.281113357959413</v>
      </c>
      <c r="BF16" s="5">
        <v>64.892012223360908</v>
      </c>
      <c r="BG16" s="5">
        <v>73.726945855343772</v>
      </c>
      <c r="BH16" s="5">
        <v>77.852450442948467</v>
      </c>
      <c r="BI16" s="5">
        <v>61.2743685925753</v>
      </c>
      <c r="BJ16" s="5"/>
      <c r="BK16" s="5">
        <v>57.474752614107885</v>
      </c>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29">
        <v>0</v>
      </c>
      <c r="DH16" s="17"/>
      <c r="DI16" s="17">
        <v>0</v>
      </c>
      <c r="DJ16" s="17">
        <v>0</v>
      </c>
      <c r="DK16" s="17">
        <v>0</v>
      </c>
      <c r="DL16" s="17">
        <v>1</v>
      </c>
      <c r="DM16" s="17">
        <v>0</v>
      </c>
      <c r="DN16" s="17">
        <v>0</v>
      </c>
      <c r="DO16" s="17">
        <v>0</v>
      </c>
      <c r="DP16" s="17">
        <v>0</v>
      </c>
      <c r="DQ16" s="17">
        <v>0</v>
      </c>
      <c r="DR16" s="17">
        <v>1</v>
      </c>
      <c r="DS16" s="17">
        <v>0</v>
      </c>
      <c r="DT16" s="17">
        <v>0</v>
      </c>
      <c r="DU16" s="17"/>
      <c r="DV16" s="17">
        <v>0</v>
      </c>
      <c r="DW16" s="30">
        <v>-1</v>
      </c>
      <c r="DX16" s="5"/>
      <c r="DY16" s="5"/>
      <c r="DZ16" s="5"/>
      <c r="EA16" s="29">
        <v>0</v>
      </c>
      <c r="EB16" s="17"/>
      <c r="EC16" s="17">
        <v>0</v>
      </c>
      <c r="ED16" s="17">
        <v>0</v>
      </c>
      <c r="EE16" s="17">
        <v>-1</v>
      </c>
      <c r="EF16" s="17">
        <v>0</v>
      </c>
      <c r="EG16" s="17">
        <v>0</v>
      </c>
      <c r="EH16" s="17">
        <v>0</v>
      </c>
      <c r="EI16" s="17">
        <v>0</v>
      </c>
      <c r="EJ16" s="17">
        <v>0</v>
      </c>
      <c r="EK16" s="17">
        <v>0</v>
      </c>
      <c r="EL16" s="17">
        <v>-1</v>
      </c>
      <c r="EM16" s="17">
        <v>0</v>
      </c>
      <c r="EN16" s="17"/>
      <c r="EO16" s="17"/>
      <c r="EP16" s="17">
        <v>0</v>
      </c>
      <c r="EQ16" s="17"/>
      <c r="ER16" s="17"/>
      <c r="ES16" s="17">
        <v>-1</v>
      </c>
      <c r="ET16" s="17"/>
      <c r="EU16" s="17">
        <v>0</v>
      </c>
      <c r="EV16" s="17">
        <v>0</v>
      </c>
      <c r="EW16" s="17">
        <v>0</v>
      </c>
      <c r="EX16" s="17"/>
      <c r="EY16" s="17">
        <v>0</v>
      </c>
      <c r="EZ16" s="17">
        <v>0</v>
      </c>
      <c r="FA16" s="17">
        <v>0</v>
      </c>
      <c r="FB16" s="17">
        <v>1</v>
      </c>
      <c r="FC16" s="17">
        <v>0</v>
      </c>
      <c r="FD16" s="17">
        <v>0</v>
      </c>
      <c r="FE16" s="17">
        <v>0</v>
      </c>
      <c r="FF16" s="17">
        <v>0</v>
      </c>
      <c r="FG16" s="17">
        <v>0</v>
      </c>
      <c r="FH16" s="17">
        <v>0</v>
      </c>
      <c r="FI16" s="17"/>
      <c r="FJ16" s="17">
        <v>0</v>
      </c>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30"/>
    </row>
    <row r="17" spans="1:212" ht="25.5" customHeight="1" x14ac:dyDescent="0.2">
      <c r="A17" s="48">
        <v>13.3</v>
      </c>
      <c r="B17" s="3" t="s">
        <v>308</v>
      </c>
      <c r="C17" s="10" t="s">
        <v>472</v>
      </c>
      <c r="D17" s="143" t="s">
        <v>120</v>
      </c>
      <c r="E17" s="23">
        <v>64.675128116260112</v>
      </c>
      <c r="F17" s="147">
        <v>4893</v>
      </c>
      <c r="G17" s="18"/>
      <c r="H17" s="5">
        <v>69.008967458750632</v>
      </c>
      <c r="I17" s="5">
        <v>65.465908350092519</v>
      </c>
      <c r="J17" s="5">
        <v>69.635337450028629</v>
      </c>
      <c r="K17" s="5">
        <v>66.508182475109862</v>
      </c>
      <c r="L17" s="5">
        <v>74.138938464829806</v>
      </c>
      <c r="M17" s="5">
        <v>77.863272183463735</v>
      </c>
      <c r="N17" s="5">
        <v>56.821934259026705</v>
      </c>
      <c r="O17" s="5">
        <v>77.569588650516337</v>
      </c>
      <c r="P17" s="5">
        <v>72.195585599030991</v>
      </c>
      <c r="Q17" s="5">
        <v>64.927018775944205</v>
      </c>
      <c r="R17" s="5">
        <v>49.797432008134898</v>
      </c>
      <c r="S17" s="5">
        <v>68.147899213003242</v>
      </c>
      <c r="T17" s="5">
        <v>64.961904938413937</v>
      </c>
      <c r="U17" s="5">
        <v>60.529644677776503</v>
      </c>
      <c r="V17" s="5">
        <v>73.300174524807133</v>
      </c>
      <c r="W17" s="5">
        <v>70.754320484726591</v>
      </c>
      <c r="X17" s="5">
        <v>52.175614676014511</v>
      </c>
      <c r="Y17" s="18"/>
      <c r="Z17" s="153">
        <v>39.349063354495136</v>
      </c>
      <c r="AA17" s="25">
        <v>93.726550380846291</v>
      </c>
      <c r="AB17" s="5">
        <v>45.071019507409879</v>
      </c>
      <c r="AC17" s="5">
        <v>68.942699909820504</v>
      </c>
      <c r="AD17" s="5">
        <v>68.307072186447058</v>
      </c>
      <c r="AE17" s="5">
        <v>59.078798575034774</v>
      </c>
      <c r="AF17" s="5">
        <v>41.866533687949911</v>
      </c>
      <c r="AG17" s="5">
        <v>39.349063354495136</v>
      </c>
      <c r="AH17" s="5">
        <v>54.981032311281055</v>
      </c>
      <c r="AI17" s="5">
        <v>73.331718150499569</v>
      </c>
      <c r="AJ17" s="5">
        <v>57.187641387962209</v>
      </c>
      <c r="AK17" s="5">
        <v>69.127251500675868</v>
      </c>
      <c r="AL17" s="5">
        <v>64.961904938413937</v>
      </c>
      <c r="AM17" s="5">
        <v>49.734930670803408</v>
      </c>
      <c r="AN17" s="5">
        <v>57.372402474269123</v>
      </c>
      <c r="AO17" s="5">
        <v>70.964826830313143</v>
      </c>
      <c r="AP17" s="5">
        <v>78.164424311503311</v>
      </c>
      <c r="AQ17" s="5">
        <v>72.66738806277607</v>
      </c>
      <c r="AR17" s="5">
        <v>78.320107024147347</v>
      </c>
      <c r="AS17" s="5">
        <v>64.470168646902565</v>
      </c>
      <c r="AT17" s="5">
        <v>44.970202409981518</v>
      </c>
      <c r="AU17" s="5">
        <v>53.560702083633728</v>
      </c>
      <c r="AV17" s="5">
        <v>59.358706875930224</v>
      </c>
      <c r="AW17" s="5">
        <v>64.259250353197501</v>
      </c>
      <c r="AX17" s="5">
        <v>64.333105040228233</v>
      </c>
      <c r="AY17" s="5">
        <v>60.933118377269459</v>
      </c>
      <c r="AZ17" s="5">
        <v>65.932703655416503</v>
      </c>
      <c r="BA17" s="5">
        <v>66.802287708953017</v>
      </c>
      <c r="BB17" s="5">
        <v>50.998617708852322</v>
      </c>
      <c r="BC17" s="5">
        <v>78.17339919818113</v>
      </c>
      <c r="BD17" s="5">
        <v>68.789290124933473</v>
      </c>
      <c r="BE17" s="5">
        <v>79.555239130373806</v>
      </c>
      <c r="BF17" s="5">
        <v>61.097896990538992</v>
      </c>
      <c r="BG17" s="5">
        <v>73.337505049899818</v>
      </c>
      <c r="BH17" s="5">
        <v>67.285806995220014</v>
      </c>
      <c r="BI17" s="5">
        <v>69.2996047179616</v>
      </c>
      <c r="BJ17" s="5">
        <v>71.982645229467096</v>
      </c>
      <c r="BK17" s="5">
        <v>79.286076183411254</v>
      </c>
      <c r="BL17" s="5">
        <v>73.620630873898321</v>
      </c>
      <c r="BM17" s="5">
        <v>70.064332864536993</v>
      </c>
      <c r="BN17" s="5">
        <v>85.747698865938375</v>
      </c>
      <c r="BO17" s="5">
        <v>78.137507073583592</v>
      </c>
      <c r="BP17" s="5"/>
      <c r="BQ17" s="5">
        <v>79.084855715574975</v>
      </c>
      <c r="BR17" s="5">
        <v>65.465908350092519</v>
      </c>
      <c r="BS17" s="5">
        <v>63.463615347877045</v>
      </c>
      <c r="BT17" s="5">
        <v>82.559200501497472</v>
      </c>
      <c r="BU17" s="5">
        <v>79.603244406129107</v>
      </c>
      <c r="BV17" s="5"/>
      <c r="BW17" s="5">
        <v>58.13901140837725</v>
      </c>
      <c r="BX17" s="5">
        <v>68.808411383820228</v>
      </c>
      <c r="BY17" s="5">
        <v>61.01367991688398</v>
      </c>
      <c r="BZ17" s="5">
        <v>79.809667728774357</v>
      </c>
      <c r="CA17" s="5">
        <v>57.459210080738657</v>
      </c>
      <c r="CB17" s="5"/>
      <c r="CC17" s="5">
        <v>66.791914865101916</v>
      </c>
      <c r="CD17" s="5">
        <v>90.423755505403818</v>
      </c>
      <c r="CE17" s="5">
        <v>79.691533596166707</v>
      </c>
      <c r="CF17" s="5">
        <v>72.066560253863088</v>
      </c>
      <c r="CG17" s="5">
        <v>85.536895555680786</v>
      </c>
      <c r="CH17" s="5">
        <v>74.097790462360379</v>
      </c>
      <c r="CI17" s="5"/>
      <c r="CJ17" s="5">
        <v>75.926714980369411</v>
      </c>
      <c r="CK17" s="5"/>
      <c r="CL17" s="5"/>
      <c r="CM17" s="5"/>
      <c r="CN17" s="5">
        <v>89.27621673751861</v>
      </c>
      <c r="CO17" s="5"/>
      <c r="CP17" s="5">
        <v>79.057913219671462</v>
      </c>
      <c r="CQ17" s="5"/>
      <c r="CR17" s="5">
        <v>85.001583481716622</v>
      </c>
      <c r="CS17" s="5">
        <v>87.553631195783282</v>
      </c>
      <c r="CT17" s="5">
        <v>91.276757337198674</v>
      </c>
      <c r="CU17" s="5">
        <v>78.09792547460944</v>
      </c>
      <c r="CV17" s="5">
        <v>76.961155269390673</v>
      </c>
      <c r="CW17" s="5"/>
      <c r="CX17" s="5"/>
      <c r="CY17" s="5">
        <v>75.977326010380978</v>
      </c>
      <c r="CZ17" s="5"/>
      <c r="DA17" s="5">
        <v>93.726550380846291</v>
      </c>
      <c r="DB17" s="5">
        <v>83.354810304144806</v>
      </c>
      <c r="DC17" s="5"/>
      <c r="DD17" s="5"/>
      <c r="DE17" s="5">
        <v>82.718323031004942</v>
      </c>
      <c r="DF17" s="5"/>
      <c r="DG17" s="29">
        <v>0</v>
      </c>
      <c r="DH17" s="17">
        <v>0</v>
      </c>
      <c r="DI17" s="17">
        <v>0</v>
      </c>
      <c r="DJ17" s="17">
        <v>0</v>
      </c>
      <c r="DK17" s="17">
        <v>1</v>
      </c>
      <c r="DL17" s="17">
        <v>1</v>
      </c>
      <c r="DM17" s="17">
        <v>0</v>
      </c>
      <c r="DN17" s="17">
        <v>1</v>
      </c>
      <c r="DO17" s="17">
        <v>1</v>
      </c>
      <c r="DP17" s="17">
        <v>0</v>
      </c>
      <c r="DQ17" s="17">
        <v>-1</v>
      </c>
      <c r="DR17" s="17">
        <v>0</v>
      </c>
      <c r="DS17" s="17">
        <v>0</v>
      </c>
      <c r="DT17" s="17">
        <v>0</v>
      </c>
      <c r="DU17" s="17">
        <v>0</v>
      </c>
      <c r="DV17" s="17">
        <v>0</v>
      </c>
      <c r="DW17" s="30">
        <v>-1</v>
      </c>
      <c r="DX17" s="5"/>
      <c r="DY17" s="5"/>
      <c r="DZ17" s="5"/>
      <c r="EA17" s="29">
        <v>-1</v>
      </c>
      <c r="EB17" s="17">
        <v>0</v>
      </c>
      <c r="EC17" s="17">
        <v>0</v>
      </c>
      <c r="ED17" s="17">
        <v>0</v>
      </c>
      <c r="EE17" s="17">
        <v>-1</v>
      </c>
      <c r="EF17" s="17">
        <v>-1</v>
      </c>
      <c r="EG17" s="17">
        <v>0</v>
      </c>
      <c r="EH17" s="17">
        <v>0</v>
      </c>
      <c r="EI17" s="17">
        <v>0</v>
      </c>
      <c r="EJ17" s="17">
        <v>0</v>
      </c>
      <c r="EK17" s="17">
        <v>0</v>
      </c>
      <c r="EL17" s="17">
        <v>-1</v>
      </c>
      <c r="EM17" s="17">
        <v>0</v>
      </c>
      <c r="EN17" s="17">
        <v>0</v>
      </c>
      <c r="EO17" s="17">
        <v>0</v>
      </c>
      <c r="EP17" s="17">
        <v>0</v>
      </c>
      <c r="EQ17" s="17">
        <v>0</v>
      </c>
      <c r="ER17" s="17">
        <v>0</v>
      </c>
      <c r="ES17" s="17">
        <v>-1</v>
      </c>
      <c r="ET17" s="17">
        <v>0</v>
      </c>
      <c r="EU17" s="17">
        <v>0</v>
      </c>
      <c r="EV17" s="17">
        <v>0</v>
      </c>
      <c r="EW17" s="17">
        <v>0</v>
      </c>
      <c r="EX17" s="17">
        <v>0</v>
      </c>
      <c r="EY17" s="17">
        <v>0</v>
      </c>
      <c r="EZ17" s="17">
        <v>0</v>
      </c>
      <c r="FA17" s="17">
        <v>0</v>
      </c>
      <c r="FB17" s="17">
        <v>1</v>
      </c>
      <c r="FC17" s="17">
        <v>0</v>
      </c>
      <c r="FD17" s="17">
        <v>1</v>
      </c>
      <c r="FE17" s="17">
        <v>0</v>
      </c>
      <c r="FF17" s="17">
        <v>0</v>
      </c>
      <c r="FG17" s="17">
        <v>0</v>
      </c>
      <c r="FH17" s="17">
        <v>0</v>
      </c>
      <c r="FI17" s="17">
        <v>0</v>
      </c>
      <c r="FJ17" s="17">
        <v>1</v>
      </c>
      <c r="FK17" s="17">
        <v>0</v>
      </c>
      <c r="FL17" s="17">
        <v>0</v>
      </c>
      <c r="FM17" s="17">
        <v>1</v>
      </c>
      <c r="FN17" s="17">
        <v>0</v>
      </c>
      <c r="FO17" s="17"/>
      <c r="FP17" s="17">
        <v>0</v>
      </c>
      <c r="FQ17" s="17">
        <v>0</v>
      </c>
      <c r="FR17" s="17">
        <v>0</v>
      </c>
      <c r="FS17" s="17">
        <v>0</v>
      </c>
      <c r="FT17" s="17">
        <v>0</v>
      </c>
      <c r="FU17" s="17"/>
      <c r="FV17" s="17">
        <v>0</v>
      </c>
      <c r="FW17" s="17">
        <v>0</v>
      </c>
      <c r="FX17" s="17">
        <v>0</v>
      </c>
      <c r="FY17" s="17">
        <v>0</v>
      </c>
      <c r="FZ17" s="17">
        <v>0</v>
      </c>
      <c r="GA17" s="17"/>
      <c r="GB17" s="17">
        <v>0</v>
      </c>
      <c r="GC17" s="17">
        <v>1</v>
      </c>
      <c r="GD17" s="17">
        <v>0</v>
      </c>
      <c r="GE17" s="17">
        <v>0</v>
      </c>
      <c r="GF17" s="17">
        <v>0</v>
      </c>
      <c r="GG17" s="17">
        <v>0</v>
      </c>
      <c r="GH17" s="17"/>
      <c r="GI17" s="17">
        <v>0</v>
      </c>
      <c r="GJ17" s="17"/>
      <c r="GK17" s="17"/>
      <c r="GL17" s="17"/>
      <c r="GM17" s="17">
        <v>1</v>
      </c>
      <c r="GN17" s="17"/>
      <c r="GO17" s="17">
        <v>0</v>
      </c>
      <c r="GP17" s="17"/>
      <c r="GQ17" s="17">
        <v>0</v>
      </c>
      <c r="GR17" s="17">
        <v>1</v>
      </c>
      <c r="GS17" s="17">
        <v>1</v>
      </c>
      <c r="GT17" s="17">
        <v>0</v>
      </c>
      <c r="GU17" s="17">
        <v>0</v>
      </c>
      <c r="GV17" s="17"/>
      <c r="GW17" s="17"/>
      <c r="GX17" s="17">
        <v>0</v>
      </c>
      <c r="GY17" s="17"/>
      <c r="GZ17" s="17">
        <v>1</v>
      </c>
      <c r="HA17" s="17">
        <v>0</v>
      </c>
      <c r="HB17" s="17"/>
      <c r="HC17" s="17"/>
      <c r="HD17" s="30">
        <v>0</v>
      </c>
    </row>
    <row r="18" spans="1:212" ht="25.5" customHeight="1" x14ac:dyDescent="0.2">
      <c r="A18" s="48">
        <v>13.4</v>
      </c>
      <c r="B18" s="3" t="s">
        <v>308</v>
      </c>
      <c r="C18" s="10" t="s">
        <v>473</v>
      </c>
      <c r="D18" s="143" t="s">
        <v>121</v>
      </c>
      <c r="E18" s="23">
        <v>68.657039153986801</v>
      </c>
      <c r="F18" s="147">
        <v>5659</v>
      </c>
      <c r="G18" s="18"/>
      <c r="H18" s="5">
        <v>74.911467456442551</v>
      </c>
      <c r="I18" s="5">
        <v>91.779627429113134</v>
      </c>
      <c r="J18" s="5">
        <v>66.138986449520374</v>
      </c>
      <c r="K18" s="5">
        <v>70.81353425564177</v>
      </c>
      <c r="L18" s="5">
        <v>74.975125775869984</v>
      </c>
      <c r="M18" s="5">
        <v>78.293298834080787</v>
      </c>
      <c r="N18" s="5">
        <v>61.79330108333172</v>
      </c>
      <c r="O18" s="5">
        <v>84.575349154067666</v>
      </c>
      <c r="P18" s="5">
        <v>70.812185244528251</v>
      </c>
      <c r="Q18" s="5">
        <v>68.387499749216531</v>
      </c>
      <c r="R18" s="5">
        <v>56.093816098855676</v>
      </c>
      <c r="S18" s="5">
        <v>73.833888809784455</v>
      </c>
      <c r="T18" s="5">
        <v>61.746930843201277</v>
      </c>
      <c r="U18" s="5">
        <v>67.767470376547891</v>
      </c>
      <c r="V18" s="5">
        <v>54.781486404069824</v>
      </c>
      <c r="W18" s="5">
        <v>76.029970052252523</v>
      </c>
      <c r="X18" s="5">
        <v>65.564611762617659</v>
      </c>
      <c r="Y18" s="18"/>
      <c r="Z18" s="153">
        <v>46.762753624306605</v>
      </c>
      <c r="AA18" s="25">
        <v>96.959568987960949</v>
      </c>
      <c r="AB18" s="5">
        <v>46.762753624306605</v>
      </c>
      <c r="AC18" s="5">
        <v>73.880425028586629</v>
      </c>
      <c r="AD18" s="5">
        <v>73.190507185861691</v>
      </c>
      <c r="AE18" s="5">
        <v>54.742762359865274</v>
      </c>
      <c r="AF18" s="5">
        <v>48.794434251982857</v>
      </c>
      <c r="AG18" s="5">
        <v>59.501170817133165</v>
      </c>
      <c r="AH18" s="5">
        <v>56.654239597074799</v>
      </c>
      <c r="AI18" s="5">
        <v>69.56216137135128</v>
      </c>
      <c r="AJ18" s="5">
        <v>53.233107931632503</v>
      </c>
      <c r="AK18" s="5">
        <v>73.660661109179443</v>
      </c>
      <c r="AL18" s="5">
        <v>61.746930843201277</v>
      </c>
      <c r="AM18" s="5">
        <v>57.075501733068279</v>
      </c>
      <c r="AN18" s="5">
        <v>72.284270562596404</v>
      </c>
      <c r="AO18" s="5">
        <v>48.751460714029776</v>
      </c>
      <c r="AP18" s="5">
        <v>63.179353483133738</v>
      </c>
      <c r="AQ18" s="5">
        <v>64.761765561210666</v>
      </c>
      <c r="AR18" s="5">
        <v>62.9500159915819</v>
      </c>
      <c r="AS18" s="5">
        <v>67.910796986314608</v>
      </c>
      <c r="AT18" s="5">
        <v>68.295693949778283</v>
      </c>
      <c r="AU18" s="5">
        <v>49.803119208908015</v>
      </c>
      <c r="AV18" s="5">
        <v>78.147291967677219</v>
      </c>
      <c r="AW18" s="5">
        <v>56.005557398561081</v>
      </c>
      <c r="AX18" s="5">
        <v>64.838669751830921</v>
      </c>
      <c r="AY18" s="5">
        <v>66.581736375790555</v>
      </c>
      <c r="AZ18" s="5">
        <v>76.983272390306766</v>
      </c>
      <c r="BA18" s="5">
        <v>73.627739724788654</v>
      </c>
      <c r="BB18" s="5">
        <v>56.512739558629256</v>
      </c>
      <c r="BC18" s="5">
        <v>75.831412825372738</v>
      </c>
      <c r="BD18" s="5">
        <v>60.448901558465572</v>
      </c>
      <c r="BE18" s="5">
        <v>64.007930233610352</v>
      </c>
      <c r="BF18" s="5">
        <v>72.924276227256996</v>
      </c>
      <c r="BG18" s="5">
        <v>76.84046702335236</v>
      </c>
      <c r="BH18" s="5">
        <v>58.11155849807411</v>
      </c>
      <c r="BI18" s="5">
        <v>74.765600991091972</v>
      </c>
      <c r="BJ18" s="5">
        <v>64.982871078322745</v>
      </c>
      <c r="BK18" s="5">
        <v>88.105631598873899</v>
      </c>
      <c r="BL18" s="5">
        <v>78.472057570940777</v>
      </c>
      <c r="BM18" s="5">
        <v>76.09418643846594</v>
      </c>
      <c r="BN18" s="5">
        <v>74.314162120764152</v>
      </c>
      <c r="BO18" s="5">
        <v>82.271844368356</v>
      </c>
      <c r="BP18" s="5">
        <v>80.404487307135469</v>
      </c>
      <c r="BQ18" s="5">
        <v>71.03196949351485</v>
      </c>
      <c r="BR18" s="5">
        <v>91.779627429113134</v>
      </c>
      <c r="BS18" s="5"/>
      <c r="BT18" s="5">
        <v>77.215894043667433</v>
      </c>
      <c r="BU18" s="5"/>
      <c r="BV18" s="5"/>
      <c r="BW18" s="5"/>
      <c r="BX18" s="5">
        <v>96.959568987960949</v>
      </c>
      <c r="BY18" s="5">
        <v>68.972383110087861</v>
      </c>
      <c r="BZ18" s="5">
        <v>78.153988240765059</v>
      </c>
      <c r="CA18" s="5">
        <v>77.56726720411578</v>
      </c>
      <c r="CB18" s="5">
        <v>89.081972601492296</v>
      </c>
      <c r="CC18" s="5">
        <v>77.786173460815618</v>
      </c>
      <c r="CD18" s="5">
        <v>57.459800188350343</v>
      </c>
      <c r="CE18" s="5">
        <v>82.277275962596136</v>
      </c>
      <c r="CF18" s="5">
        <v>85.176109817098919</v>
      </c>
      <c r="CG18" s="5">
        <v>77.707494952411537</v>
      </c>
      <c r="CH18" s="5">
        <v>71.677735858746118</v>
      </c>
      <c r="CI18" s="5">
        <v>92.986137327623794</v>
      </c>
      <c r="CJ18" s="5">
        <v>78.368815329137902</v>
      </c>
      <c r="CK18" s="5"/>
      <c r="CL18" s="5">
        <v>67.447620176519635</v>
      </c>
      <c r="CM18" s="5">
        <v>84.741319542783046</v>
      </c>
      <c r="CN18" s="5">
        <v>84.233131042832483</v>
      </c>
      <c r="CO18" s="5">
        <v>78.78610488544966</v>
      </c>
      <c r="CP18" s="5">
        <v>73.900201298808184</v>
      </c>
      <c r="CQ18" s="5">
        <v>84.72454322100846</v>
      </c>
      <c r="CR18" s="5">
        <v>91.013709485812242</v>
      </c>
      <c r="CS18" s="5">
        <v>78.460147869410932</v>
      </c>
      <c r="CT18" s="5"/>
      <c r="CU18" s="5"/>
      <c r="CV18" s="5">
        <v>81.670243279332254</v>
      </c>
      <c r="CW18" s="5"/>
      <c r="CX18" s="5">
        <v>79.611226365210754</v>
      </c>
      <c r="CY18" s="5">
        <v>79.846997303449371</v>
      </c>
      <c r="CZ18" s="5">
        <v>86.879032697852367</v>
      </c>
      <c r="DA18" s="5"/>
      <c r="DB18" s="5">
        <v>90.737723032836755</v>
      </c>
      <c r="DC18" s="5">
        <v>84.596972069124803</v>
      </c>
      <c r="DD18" s="5">
        <v>69.122481260536659</v>
      </c>
      <c r="DE18" s="5">
        <v>94.500189872954209</v>
      </c>
      <c r="DF18" s="5"/>
      <c r="DG18" s="29">
        <v>0</v>
      </c>
      <c r="DH18" s="17">
        <v>1</v>
      </c>
      <c r="DI18" s="17">
        <v>0</v>
      </c>
      <c r="DJ18" s="17">
        <v>0</v>
      </c>
      <c r="DK18" s="17">
        <v>0</v>
      </c>
      <c r="DL18" s="17">
        <v>1</v>
      </c>
      <c r="DM18" s="17">
        <v>0</v>
      </c>
      <c r="DN18" s="17">
        <v>1</v>
      </c>
      <c r="DO18" s="17">
        <v>0</v>
      </c>
      <c r="DP18" s="17">
        <v>0</v>
      </c>
      <c r="DQ18" s="17">
        <v>-1</v>
      </c>
      <c r="DR18" s="17">
        <v>0</v>
      </c>
      <c r="DS18" s="17">
        <v>0</v>
      </c>
      <c r="DT18" s="17">
        <v>0</v>
      </c>
      <c r="DU18" s="17">
        <v>-1</v>
      </c>
      <c r="DV18" s="17">
        <v>0</v>
      </c>
      <c r="DW18" s="30">
        <v>0</v>
      </c>
      <c r="DX18" s="5"/>
      <c r="DY18" s="5"/>
      <c r="DZ18" s="5"/>
      <c r="EA18" s="29">
        <v>-1</v>
      </c>
      <c r="EB18" s="17">
        <v>0</v>
      </c>
      <c r="EC18" s="17">
        <v>0</v>
      </c>
      <c r="ED18" s="17">
        <v>-1</v>
      </c>
      <c r="EE18" s="17">
        <v>-1</v>
      </c>
      <c r="EF18" s="17">
        <v>0</v>
      </c>
      <c r="EG18" s="17">
        <v>0</v>
      </c>
      <c r="EH18" s="17">
        <v>0</v>
      </c>
      <c r="EI18" s="17">
        <v>-1</v>
      </c>
      <c r="EJ18" s="17">
        <v>0</v>
      </c>
      <c r="EK18" s="17">
        <v>0</v>
      </c>
      <c r="EL18" s="17">
        <v>0</v>
      </c>
      <c r="EM18" s="17">
        <v>0</v>
      </c>
      <c r="EN18" s="17">
        <v>-1</v>
      </c>
      <c r="EO18" s="17">
        <v>0</v>
      </c>
      <c r="EP18" s="17">
        <v>0</v>
      </c>
      <c r="EQ18" s="17">
        <v>0</v>
      </c>
      <c r="ER18" s="17">
        <v>0</v>
      </c>
      <c r="ES18" s="17">
        <v>0</v>
      </c>
      <c r="ET18" s="17">
        <v>-1</v>
      </c>
      <c r="EU18" s="17">
        <v>0</v>
      </c>
      <c r="EV18" s="17">
        <v>0</v>
      </c>
      <c r="EW18" s="17">
        <v>0</v>
      </c>
      <c r="EX18" s="17">
        <v>0</v>
      </c>
      <c r="EY18" s="17">
        <v>0</v>
      </c>
      <c r="EZ18" s="17">
        <v>0</v>
      </c>
      <c r="FA18" s="17">
        <v>0</v>
      </c>
      <c r="FB18" s="17">
        <v>0</v>
      </c>
      <c r="FC18" s="17">
        <v>0</v>
      </c>
      <c r="FD18" s="17">
        <v>0</v>
      </c>
      <c r="FE18" s="17">
        <v>0</v>
      </c>
      <c r="FF18" s="17">
        <v>0</v>
      </c>
      <c r="FG18" s="17">
        <v>0</v>
      </c>
      <c r="FH18" s="17">
        <v>0</v>
      </c>
      <c r="FI18" s="17">
        <v>0</v>
      </c>
      <c r="FJ18" s="17">
        <v>1</v>
      </c>
      <c r="FK18" s="17">
        <v>0</v>
      </c>
      <c r="FL18" s="17">
        <v>0</v>
      </c>
      <c r="FM18" s="17">
        <v>0</v>
      </c>
      <c r="FN18" s="17">
        <v>0</v>
      </c>
      <c r="FO18" s="17">
        <v>0</v>
      </c>
      <c r="FP18" s="17">
        <v>0</v>
      </c>
      <c r="FQ18" s="17">
        <v>1</v>
      </c>
      <c r="FR18" s="17"/>
      <c r="FS18" s="17">
        <v>0</v>
      </c>
      <c r="FT18" s="17"/>
      <c r="FU18" s="17"/>
      <c r="FV18" s="17"/>
      <c r="FW18" s="17">
        <v>1</v>
      </c>
      <c r="FX18" s="17">
        <v>0</v>
      </c>
      <c r="FY18" s="17">
        <v>0</v>
      </c>
      <c r="FZ18" s="17">
        <v>0</v>
      </c>
      <c r="GA18" s="17">
        <v>1</v>
      </c>
      <c r="GB18" s="17">
        <v>0</v>
      </c>
      <c r="GC18" s="17">
        <v>0</v>
      </c>
      <c r="GD18" s="17">
        <v>0</v>
      </c>
      <c r="GE18" s="17">
        <v>0</v>
      </c>
      <c r="GF18" s="17">
        <v>0</v>
      </c>
      <c r="GG18" s="17">
        <v>0</v>
      </c>
      <c r="GH18" s="17">
        <v>1</v>
      </c>
      <c r="GI18" s="17">
        <v>0</v>
      </c>
      <c r="GJ18" s="17"/>
      <c r="GK18" s="17">
        <v>0</v>
      </c>
      <c r="GL18" s="17">
        <v>0</v>
      </c>
      <c r="GM18" s="17">
        <v>0</v>
      </c>
      <c r="GN18" s="17">
        <v>0</v>
      </c>
      <c r="GO18" s="17">
        <v>0</v>
      </c>
      <c r="GP18" s="17">
        <v>0</v>
      </c>
      <c r="GQ18" s="17">
        <v>1</v>
      </c>
      <c r="GR18" s="17">
        <v>0</v>
      </c>
      <c r="GS18" s="17"/>
      <c r="GT18" s="17"/>
      <c r="GU18" s="17">
        <v>0</v>
      </c>
      <c r="GV18" s="17"/>
      <c r="GW18" s="17">
        <v>0</v>
      </c>
      <c r="GX18" s="17">
        <v>0</v>
      </c>
      <c r="GY18" s="17">
        <v>1</v>
      </c>
      <c r="GZ18" s="17"/>
      <c r="HA18" s="17">
        <v>1</v>
      </c>
      <c r="HB18" s="17">
        <v>0</v>
      </c>
      <c r="HC18" s="17">
        <v>0</v>
      </c>
      <c r="HD18" s="30">
        <v>1</v>
      </c>
    </row>
    <row r="19" spans="1:212" ht="25.5" customHeight="1" x14ac:dyDescent="0.2">
      <c r="A19" s="48">
        <v>13.5</v>
      </c>
      <c r="B19" s="3" t="s">
        <v>308</v>
      </c>
      <c r="C19" s="10" t="s">
        <v>474</v>
      </c>
      <c r="D19" s="143" t="s">
        <v>122</v>
      </c>
      <c r="E19" s="23">
        <v>83.570093064096227</v>
      </c>
      <c r="F19" s="147">
        <v>1372</v>
      </c>
      <c r="G19" s="18"/>
      <c r="H19" s="5"/>
      <c r="I19" s="5">
        <v>90.992230923840765</v>
      </c>
      <c r="J19" s="5">
        <v>79.170917083067778</v>
      </c>
      <c r="K19" s="5">
        <v>83.110535859156542</v>
      </c>
      <c r="L19" s="5">
        <v>90.420610110621126</v>
      </c>
      <c r="M19" s="5">
        <v>83.255347628676589</v>
      </c>
      <c r="N19" s="5">
        <v>87.20250568618269</v>
      </c>
      <c r="O19" s="5">
        <v>89.363371662263233</v>
      </c>
      <c r="P19" s="5">
        <v>81.613463776385728</v>
      </c>
      <c r="Q19" s="5">
        <v>78.522882298069348</v>
      </c>
      <c r="R19" s="5">
        <v>78.279007937331556</v>
      </c>
      <c r="S19" s="5">
        <v>90.6729164539869</v>
      </c>
      <c r="T19" s="5"/>
      <c r="U19" s="5">
        <v>78.904900945590157</v>
      </c>
      <c r="V19" s="5"/>
      <c r="W19" s="5">
        <v>85.844048727566374</v>
      </c>
      <c r="X19" s="5">
        <v>88.685095453658548</v>
      </c>
      <c r="Y19" s="18"/>
      <c r="Z19" s="153">
        <v>64.253973549833376</v>
      </c>
      <c r="AA19" s="25">
        <v>90.992230923840765</v>
      </c>
      <c r="AB19" s="5"/>
      <c r="AC19" s="5"/>
      <c r="AD19" s="5"/>
      <c r="AE19" s="5">
        <v>64.253973549833376</v>
      </c>
      <c r="AF19" s="5"/>
      <c r="AG19" s="5"/>
      <c r="AH19" s="5"/>
      <c r="AI19" s="5">
        <v>82.536698305283451</v>
      </c>
      <c r="AJ19" s="5"/>
      <c r="AK19" s="5"/>
      <c r="AL19" s="5"/>
      <c r="AM19" s="5"/>
      <c r="AN19" s="5"/>
      <c r="AO19" s="5"/>
      <c r="AP19" s="5"/>
      <c r="AQ19" s="5"/>
      <c r="AR19" s="5">
        <v>81.297632580959757</v>
      </c>
      <c r="AS19" s="5"/>
      <c r="AT19" s="5"/>
      <c r="AU19" s="5"/>
      <c r="AV19" s="5"/>
      <c r="AW19" s="5">
        <v>81.093447530120045</v>
      </c>
      <c r="AX19" s="5"/>
      <c r="AY19" s="5"/>
      <c r="AZ19" s="5">
        <v>86.630986978293549</v>
      </c>
      <c r="BA19" s="5">
        <v>90.740459021723055</v>
      </c>
      <c r="BB19" s="5">
        <v>76.084539049865342</v>
      </c>
      <c r="BC19" s="5"/>
      <c r="BD19" s="5">
        <v>81.465553273943897</v>
      </c>
      <c r="BE19" s="5">
        <v>72.615210357671174</v>
      </c>
      <c r="BF19" s="5">
        <v>81.276648925924661</v>
      </c>
      <c r="BG19" s="5"/>
      <c r="BH19" s="5">
        <v>82.668969104994943</v>
      </c>
      <c r="BI19" s="5"/>
      <c r="BJ19" s="5"/>
      <c r="BK19" s="5"/>
      <c r="BL19" s="5">
        <v>89.336688782915971</v>
      </c>
      <c r="BM19" s="5"/>
      <c r="BN19" s="5"/>
      <c r="BO19" s="5"/>
      <c r="BP19" s="5"/>
      <c r="BQ19" s="5"/>
      <c r="BR19" s="5">
        <v>90.992230923840765</v>
      </c>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29"/>
      <c r="DH19" s="17">
        <v>0</v>
      </c>
      <c r="DI19" s="17">
        <v>0</v>
      </c>
      <c r="DJ19" s="17">
        <v>0</v>
      </c>
      <c r="DK19" s="17">
        <v>0</v>
      </c>
      <c r="DL19" s="17">
        <v>0</v>
      </c>
      <c r="DM19" s="17">
        <v>0</v>
      </c>
      <c r="DN19" s="17">
        <v>0</v>
      </c>
      <c r="DO19" s="17">
        <v>0</v>
      </c>
      <c r="DP19" s="17">
        <v>0</v>
      </c>
      <c r="DQ19" s="17">
        <v>0</v>
      </c>
      <c r="DR19" s="17">
        <v>0</v>
      </c>
      <c r="DS19" s="17"/>
      <c r="DT19" s="17">
        <v>0</v>
      </c>
      <c r="DU19" s="17"/>
      <c r="DV19" s="17">
        <v>0</v>
      </c>
      <c r="DW19" s="30">
        <v>0</v>
      </c>
      <c r="DX19" s="5"/>
      <c r="DY19" s="5"/>
      <c r="DZ19" s="5"/>
      <c r="EA19" s="29"/>
      <c r="EB19" s="17"/>
      <c r="EC19" s="17"/>
      <c r="ED19" s="17">
        <v>-1</v>
      </c>
      <c r="EE19" s="17"/>
      <c r="EF19" s="17"/>
      <c r="EG19" s="17"/>
      <c r="EH19" s="17">
        <v>0</v>
      </c>
      <c r="EI19" s="17"/>
      <c r="EJ19" s="17"/>
      <c r="EK19" s="17"/>
      <c r="EL19" s="17"/>
      <c r="EM19" s="17"/>
      <c r="EN19" s="17"/>
      <c r="EO19" s="17"/>
      <c r="EP19" s="17"/>
      <c r="EQ19" s="17">
        <v>0</v>
      </c>
      <c r="ER19" s="17"/>
      <c r="ES19" s="17"/>
      <c r="ET19" s="17"/>
      <c r="EU19" s="17"/>
      <c r="EV19" s="17">
        <v>0</v>
      </c>
      <c r="EW19" s="17"/>
      <c r="EX19" s="17"/>
      <c r="EY19" s="17">
        <v>0</v>
      </c>
      <c r="EZ19" s="17">
        <v>0</v>
      </c>
      <c r="FA19" s="17">
        <v>0</v>
      </c>
      <c r="FB19" s="17"/>
      <c r="FC19" s="17">
        <v>0</v>
      </c>
      <c r="FD19" s="17">
        <v>0</v>
      </c>
      <c r="FE19" s="17">
        <v>0</v>
      </c>
      <c r="FF19" s="17"/>
      <c r="FG19" s="17">
        <v>0</v>
      </c>
      <c r="FH19" s="17"/>
      <c r="FI19" s="17"/>
      <c r="FJ19" s="17"/>
      <c r="FK19" s="17">
        <v>0</v>
      </c>
      <c r="FL19" s="17"/>
      <c r="FM19" s="17"/>
      <c r="FN19" s="17"/>
      <c r="FO19" s="17"/>
      <c r="FP19" s="17"/>
      <c r="FQ19" s="17">
        <v>0</v>
      </c>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30"/>
    </row>
    <row r="20" spans="1:212" ht="25.5" customHeight="1" x14ac:dyDescent="0.2">
      <c r="A20" s="48">
        <v>14</v>
      </c>
      <c r="B20" s="3" t="s">
        <v>308</v>
      </c>
      <c r="C20" s="10" t="s">
        <v>78</v>
      </c>
      <c r="D20" s="143" t="s">
        <v>29</v>
      </c>
      <c r="E20" s="23">
        <v>74.11219510087696</v>
      </c>
      <c r="F20" s="147">
        <v>7909</v>
      </c>
      <c r="G20" s="18"/>
      <c r="H20" s="5">
        <v>77.090255540637457</v>
      </c>
      <c r="I20" s="5">
        <v>74.832987047568352</v>
      </c>
      <c r="J20" s="5">
        <v>74.253727214242844</v>
      </c>
      <c r="K20" s="5">
        <v>75.189468315080049</v>
      </c>
      <c r="L20" s="5">
        <v>67.644400233818942</v>
      </c>
      <c r="M20" s="5">
        <v>82.876135093378764</v>
      </c>
      <c r="N20" s="5">
        <v>63.915552763096038</v>
      </c>
      <c r="O20" s="5">
        <v>80.638798666430205</v>
      </c>
      <c r="P20" s="5">
        <v>80.659221537661693</v>
      </c>
      <c r="Q20" s="5">
        <v>74.038284885283616</v>
      </c>
      <c r="R20" s="5">
        <v>70.581592638769763</v>
      </c>
      <c r="S20" s="5">
        <v>74.383990226248642</v>
      </c>
      <c r="T20" s="5">
        <v>72.096289136260438</v>
      </c>
      <c r="U20" s="5">
        <v>78.852908513016644</v>
      </c>
      <c r="V20" s="5">
        <v>64.080360595764347</v>
      </c>
      <c r="W20" s="5">
        <v>73.622160297471993</v>
      </c>
      <c r="X20" s="5">
        <v>71.157295078523916</v>
      </c>
      <c r="Y20" s="18"/>
      <c r="Z20" s="153">
        <v>56.747745305425809</v>
      </c>
      <c r="AA20" s="25">
        <v>98.049640857464993</v>
      </c>
      <c r="AB20" s="5">
        <v>70.733776155227005</v>
      </c>
      <c r="AC20" s="5">
        <v>80.371566391850308</v>
      </c>
      <c r="AD20" s="5">
        <v>81.51803734696945</v>
      </c>
      <c r="AE20" s="5">
        <v>71.151766850424039</v>
      </c>
      <c r="AF20" s="5">
        <v>72.490602558682141</v>
      </c>
      <c r="AG20" s="5">
        <v>57.828760560376146</v>
      </c>
      <c r="AH20" s="5">
        <v>71.57339799769305</v>
      </c>
      <c r="AI20" s="5">
        <v>81.964005282886163</v>
      </c>
      <c r="AJ20" s="5">
        <v>81.948622889020669</v>
      </c>
      <c r="AK20" s="5">
        <v>73.948365907670194</v>
      </c>
      <c r="AL20" s="5">
        <v>72.096289136260438</v>
      </c>
      <c r="AM20" s="5">
        <v>71.037088553119233</v>
      </c>
      <c r="AN20" s="5">
        <v>69.878737417836348</v>
      </c>
      <c r="AO20" s="5">
        <v>59.639630016163458</v>
      </c>
      <c r="AP20" s="5">
        <v>72.884536485144622</v>
      </c>
      <c r="AQ20" s="5">
        <v>82.283482838369665</v>
      </c>
      <c r="AR20" s="5">
        <v>75.183240375665932</v>
      </c>
      <c r="AS20" s="5">
        <v>74.399954585253241</v>
      </c>
      <c r="AT20" s="5">
        <v>72.773795570423744</v>
      </c>
      <c r="AU20" s="5">
        <v>66.764101744846968</v>
      </c>
      <c r="AV20" s="5">
        <v>72.452269992028619</v>
      </c>
      <c r="AW20" s="5">
        <v>61.144815538789267</v>
      </c>
      <c r="AX20" s="5">
        <v>75.361618045198838</v>
      </c>
      <c r="AY20" s="5">
        <v>70.646734523852075</v>
      </c>
      <c r="AZ20" s="5">
        <v>79.404165058410456</v>
      </c>
      <c r="BA20" s="5">
        <v>80.129834604589263</v>
      </c>
      <c r="BB20" s="5">
        <v>68.856033220266355</v>
      </c>
      <c r="BC20" s="5">
        <v>86.128668252259047</v>
      </c>
      <c r="BD20" s="5">
        <v>69.690928529985328</v>
      </c>
      <c r="BE20" s="5">
        <v>79.145144837026322</v>
      </c>
      <c r="BF20" s="5">
        <v>65.831018594331155</v>
      </c>
      <c r="BG20" s="5">
        <v>69.168999534725145</v>
      </c>
      <c r="BH20" s="5">
        <v>78.163518880403416</v>
      </c>
      <c r="BI20" s="5">
        <v>76.515944103049961</v>
      </c>
      <c r="BJ20" s="5">
        <v>70.90039970257736</v>
      </c>
      <c r="BK20" s="5">
        <v>81.70031278987743</v>
      </c>
      <c r="BL20" s="5">
        <v>86.460133515330668</v>
      </c>
      <c r="BM20" s="5">
        <v>72.024908468526434</v>
      </c>
      <c r="BN20" s="5">
        <v>75.191345137284628</v>
      </c>
      <c r="BO20" s="5">
        <v>71.617052259958712</v>
      </c>
      <c r="BP20" s="5">
        <v>74.416493126754034</v>
      </c>
      <c r="BQ20" s="5">
        <v>68.053520375711727</v>
      </c>
      <c r="BR20" s="5">
        <v>74.832987047568352</v>
      </c>
      <c r="BS20" s="5">
        <v>62.69064664218331</v>
      </c>
      <c r="BT20" s="5">
        <v>68.250581541892032</v>
      </c>
      <c r="BU20" s="5">
        <v>74.499855549003883</v>
      </c>
      <c r="BV20" s="5"/>
      <c r="BW20" s="5">
        <v>66.598578309912313</v>
      </c>
      <c r="BX20" s="5">
        <v>88.310846317777319</v>
      </c>
      <c r="BY20" s="5">
        <v>75.369992911669243</v>
      </c>
      <c r="BZ20" s="5">
        <v>81.245146683798595</v>
      </c>
      <c r="CA20" s="5">
        <v>82.712785547498385</v>
      </c>
      <c r="CB20" s="5">
        <v>88.338497756468911</v>
      </c>
      <c r="CC20" s="5">
        <v>56.747745305425809</v>
      </c>
      <c r="CD20" s="5">
        <v>82.125296832666905</v>
      </c>
      <c r="CE20" s="5">
        <v>81.764823948002146</v>
      </c>
      <c r="CF20" s="5">
        <v>81.753163449867785</v>
      </c>
      <c r="CG20" s="5">
        <v>66.262721314589712</v>
      </c>
      <c r="CH20" s="5">
        <v>85.15911462656382</v>
      </c>
      <c r="CI20" s="5">
        <v>79.801628180202584</v>
      </c>
      <c r="CJ20" s="5">
        <v>87.065591840384798</v>
      </c>
      <c r="CK20" s="5">
        <v>75.484106295145409</v>
      </c>
      <c r="CL20" s="5">
        <v>90.454522208063452</v>
      </c>
      <c r="CM20" s="5">
        <v>91.698206580259054</v>
      </c>
      <c r="CN20" s="5">
        <v>69.137678935163507</v>
      </c>
      <c r="CO20" s="5">
        <v>79.180376194197606</v>
      </c>
      <c r="CP20" s="5">
        <v>67.114235300683234</v>
      </c>
      <c r="CQ20" s="5">
        <v>78.778862943640476</v>
      </c>
      <c r="CR20" s="5">
        <v>81.837770839665467</v>
      </c>
      <c r="CS20" s="5">
        <v>87.201382674973544</v>
      </c>
      <c r="CT20" s="5">
        <v>98.049640857464993</v>
      </c>
      <c r="CU20" s="5">
        <v>82.360709311271222</v>
      </c>
      <c r="CV20" s="5">
        <v>91.840656850075831</v>
      </c>
      <c r="CW20" s="5">
        <v>70.698841176717949</v>
      </c>
      <c r="CX20" s="5">
        <v>87.803175316211963</v>
      </c>
      <c r="CY20" s="5">
        <v>75.899292290653818</v>
      </c>
      <c r="CZ20" s="5">
        <v>87.775475731527237</v>
      </c>
      <c r="DA20" s="5">
        <v>78.473578275039316</v>
      </c>
      <c r="DB20" s="5">
        <v>87.250552849437625</v>
      </c>
      <c r="DC20" s="5">
        <v>81.156594015991331</v>
      </c>
      <c r="DD20" s="5">
        <v>67.073390368964269</v>
      </c>
      <c r="DE20" s="5">
        <v>83.865444220943559</v>
      </c>
      <c r="DF20" s="5"/>
      <c r="DG20" s="29">
        <v>0</v>
      </c>
      <c r="DH20" s="17">
        <v>0</v>
      </c>
      <c r="DI20" s="17">
        <v>0</v>
      </c>
      <c r="DJ20" s="17">
        <v>0</v>
      </c>
      <c r="DK20" s="17">
        <v>0</v>
      </c>
      <c r="DL20" s="17">
        <v>1</v>
      </c>
      <c r="DM20" s="17">
        <v>-1</v>
      </c>
      <c r="DN20" s="17">
        <v>1</v>
      </c>
      <c r="DO20" s="17">
        <v>1</v>
      </c>
      <c r="DP20" s="17">
        <v>0</v>
      </c>
      <c r="DQ20" s="17">
        <v>0</v>
      </c>
      <c r="DR20" s="17">
        <v>0</v>
      </c>
      <c r="DS20" s="17">
        <v>0</v>
      </c>
      <c r="DT20" s="17">
        <v>0</v>
      </c>
      <c r="DU20" s="17">
        <v>-1</v>
      </c>
      <c r="DV20" s="17">
        <v>0</v>
      </c>
      <c r="DW20" s="30">
        <v>0</v>
      </c>
      <c r="DX20" s="5"/>
      <c r="DY20" s="5"/>
      <c r="DZ20" s="5"/>
      <c r="EA20" s="29">
        <v>0</v>
      </c>
      <c r="EB20" s="17">
        <v>0</v>
      </c>
      <c r="EC20" s="17">
        <v>0</v>
      </c>
      <c r="ED20" s="17">
        <v>0</v>
      </c>
      <c r="EE20" s="17">
        <v>0</v>
      </c>
      <c r="EF20" s="17">
        <v>-1</v>
      </c>
      <c r="EG20" s="17">
        <v>0</v>
      </c>
      <c r="EH20" s="17">
        <v>1</v>
      </c>
      <c r="EI20" s="17">
        <v>1</v>
      </c>
      <c r="EJ20" s="17">
        <v>0</v>
      </c>
      <c r="EK20" s="17">
        <v>0</v>
      </c>
      <c r="EL20" s="17">
        <v>0</v>
      </c>
      <c r="EM20" s="17">
        <v>0</v>
      </c>
      <c r="EN20" s="17">
        <v>-1</v>
      </c>
      <c r="EO20" s="17">
        <v>0</v>
      </c>
      <c r="EP20" s="17">
        <v>0</v>
      </c>
      <c r="EQ20" s="17">
        <v>0</v>
      </c>
      <c r="ER20" s="17">
        <v>0</v>
      </c>
      <c r="ES20" s="17">
        <v>0</v>
      </c>
      <c r="ET20" s="17">
        <v>0</v>
      </c>
      <c r="EU20" s="17">
        <v>0</v>
      </c>
      <c r="EV20" s="17">
        <v>-1</v>
      </c>
      <c r="EW20" s="17">
        <v>0</v>
      </c>
      <c r="EX20" s="17">
        <v>0</v>
      </c>
      <c r="EY20" s="17">
        <v>0</v>
      </c>
      <c r="EZ20" s="17">
        <v>0</v>
      </c>
      <c r="FA20" s="17">
        <v>0</v>
      </c>
      <c r="FB20" s="17">
        <v>1</v>
      </c>
      <c r="FC20" s="17">
        <v>0</v>
      </c>
      <c r="FD20" s="17">
        <v>0</v>
      </c>
      <c r="FE20" s="17">
        <v>0</v>
      </c>
      <c r="FF20" s="17">
        <v>0</v>
      </c>
      <c r="FG20" s="17">
        <v>0</v>
      </c>
      <c r="FH20" s="17">
        <v>0</v>
      </c>
      <c r="FI20" s="17">
        <v>0</v>
      </c>
      <c r="FJ20" s="17">
        <v>0</v>
      </c>
      <c r="FK20" s="17">
        <v>1</v>
      </c>
      <c r="FL20" s="17">
        <v>0</v>
      </c>
      <c r="FM20" s="17">
        <v>0</v>
      </c>
      <c r="FN20" s="17">
        <v>0</v>
      </c>
      <c r="FO20" s="17">
        <v>0</v>
      </c>
      <c r="FP20" s="17">
        <v>0</v>
      </c>
      <c r="FQ20" s="17">
        <v>0</v>
      </c>
      <c r="FR20" s="17">
        <v>0</v>
      </c>
      <c r="FS20" s="17">
        <v>0</v>
      </c>
      <c r="FT20" s="17">
        <v>0</v>
      </c>
      <c r="FU20" s="17"/>
      <c r="FV20" s="17">
        <v>0</v>
      </c>
      <c r="FW20" s="17">
        <v>0</v>
      </c>
      <c r="FX20" s="17">
        <v>0</v>
      </c>
      <c r="FY20" s="17">
        <v>0</v>
      </c>
      <c r="FZ20" s="17">
        <v>0</v>
      </c>
      <c r="GA20" s="17">
        <v>0</v>
      </c>
      <c r="GB20" s="17">
        <v>0</v>
      </c>
      <c r="GC20" s="17">
        <v>0</v>
      </c>
      <c r="GD20" s="17">
        <v>0</v>
      </c>
      <c r="GE20" s="17">
        <v>0</v>
      </c>
      <c r="GF20" s="17">
        <v>0</v>
      </c>
      <c r="GG20" s="17">
        <v>0</v>
      </c>
      <c r="GH20" s="17">
        <v>0</v>
      </c>
      <c r="GI20" s="17">
        <v>0</v>
      </c>
      <c r="GJ20" s="17">
        <v>0</v>
      </c>
      <c r="GK20" s="17">
        <v>0</v>
      </c>
      <c r="GL20" s="17">
        <v>0</v>
      </c>
      <c r="GM20" s="17">
        <v>0</v>
      </c>
      <c r="GN20" s="17">
        <v>0</v>
      </c>
      <c r="GO20" s="17">
        <v>0</v>
      </c>
      <c r="GP20" s="17">
        <v>0</v>
      </c>
      <c r="GQ20" s="17">
        <v>0</v>
      </c>
      <c r="GR20" s="17">
        <v>0</v>
      </c>
      <c r="GS20" s="17">
        <v>1</v>
      </c>
      <c r="GT20" s="17">
        <v>0</v>
      </c>
      <c r="GU20" s="17">
        <v>1</v>
      </c>
      <c r="GV20" s="17">
        <v>0</v>
      </c>
      <c r="GW20" s="17">
        <v>0</v>
      </c>
      <c r="GX20" s="17">
        <v>0</v>
      </c>
      <c r="GY20" s="17">
        <v>0</v>
      </c>
      <c r="GZ20" s="17">
        <v>0</v>
      </c>
      <c r="HA20" s="17">
        <v>0</v>
      </c>
      <c r="HB20" s="17">
        <v>0</v>
      </c>
      <c r="HC20" s="17">
        <v>0</v>
      </c>
      <c r="HD20" s="30">
        <v>0</v>
      </c>
    </row>
    <row r="21" spans="1:212" ht="25.5" customHeight="1" x14ac:dyDescent="0.2">
      <c r="A21" s="48">
        <v>15</v>
      </c>
      <c r="B21" s="3" t="s">
        <v>309</v>
      </c>
      <c r="C21" s="10" t="s">
        <v>38</v>
      </c>
      <c r="D21" s="143" t="s">
        <v>39</v>
      </c>
      <c r="E21" s="23">
        <v>74.897861254123342</v>
      </c>
      <c r="F21" s="147">
        <v>14372</v>
      </c>
      <c r="G21" s="18"/>
      <c r="H21" s="5">
        <v>81.825335626846353</v>
      </c>
      <c r="I21" s="5">
        <v>67.845578422187245</v>
      </c>
      <c r="J21" s="5">
        <v>73.156732788499212</v>
      </c>
      <c r="K21" s="5">
        <v>73.827181006163514</v>
      </c>
      <c r="L21" s="5">
        <v>74.392646787500638</v>
      </c>
      <c r="M21" s="5">
        <v>73.276861998112011</v>
      </c>
      <c r="N21" s="5">
        <v>75.44646031183764</v>
      </c>
      <c r="O21" s="5">
        <v>76.295642980232657</v>
      </c>
      <c r="P21" s="5">
        <v>79.339917593528426</v>
      </c>
      <c r="Q21" s="5">
        <v>82.212820332810281</v>
      </c>
      <c r="R21" s="5">
        <v>67.557485112220604</v>
      </c>
      <c r="S21" s="5">
        <v>72.486257321281428</v>
      </c>
      <c r="T21" s="5">
        <v>77.102122208462049</v>
      </c>
      <c r="U21" s="5">
        <v>77.334651941785609</v>
      </c>
      <c r="V21" s="5">
        <v>74.670972201089413</v>
      </c>
      <c r="W21" s="5">
        <v>73.667946468761841</v>
      </c>
      <c r="X21" s="5">
        <v>69.289325392047317</v>
      </c>
      <c r="Y21" s="18"/>
      <c r="Z21" s="153">
        <v>46.536227583622974</v>
      </c>
      <c r="AA21" s="25">
        <v>87.252689772404096</v>
      </c>
      <c r="AB21" s="5">
        <v>63.980278579112138</v>
      </c>
      <c r="AC21" s="5">
        <v>75.247385674904805</v>
      </c>
      <c r="AD21" s="5">
        <v>84.638375686470823</v>
      </c>
      <c r="AE21" s="5">
        <v>75.561133315830944</v>
      </c>
      <c r="AF21" s="5">
        <v>70.966464523035995</v>
      </c>
      <c r="AG21" s="5">
        <v>74.763412058222016</v>
      </c>
      <c r="AH21" s="5">
        <v>85.979241072500727</v>
      </c>
      <c r="AI21" s="5">
        <v>81.131069150116133</v>
      </c>
      <c r="AJ21" s="5">
        <v>79.176262402269572</v>
      </c>
      <c r="AK21" s="5">
        <v>83.118132371311518</v>
      </c>
      <c r="AL21" s="5">
        <v>77.102122208462049</v>
      </c>
      <c r="AM21" s="5">
        <v>72.840622717060043</v>
      </c>
      <c r="AN21" s="5">
        <v>72.090788093669616</v>
      </c>
      <c r="AO21" s="5">
        <v>69.625633802775084</v>
      </c>
      <c r="AP21" s="5">
        <v>82.157880986381741</v>
      </c>
      <c r="AQ21" s="5">
        <v>81.451565468633873</v>
      </c>
      <c r="AR21" s="5">
        <v>76.325421812650092</v>
      </c>
      <c r="AS21" s="5">
        <v>67.692568985401977</v>
      </c>
      <c r="AT21" s="5">
        <v>66.088248561989033</v>
      </c>
      <c r="AU21" s="5">
        <v>66.812969905191423</v>
      </c>
      <c r="AV21" s="5">
        <v>76.033712652494373</v>
      </c>
      <c r="AW21" s="5">
        <v>73.518930881824829</v>
      </c>
      <c r="AX21" s="5">
        <v>75.92294853567698</v>
      </c>
      <c r="AY21" s="5">
        <v>62.415477306905309</v>
      </c>
      <c r="AZ21" s="5">
        <v>79.038023331157021</v>
      </c>
      <c r="BA21" s="5">
        <v>76.914656644249817</v>
      </c>
      <c r="BB21" s="5">
        <v>72.660884229921734</v>
      </c>
      <c r="BC21" s="5">
        <v>85.036549028627633</v>
      </c>
      <c r="BD21" s="5">
        <v>73.538372055620442</v>
      </c>
      <c r="BE21" s="5">
        <v>76.230301199135312</v>
      </c>
      <c r="BF21" s="5">
        <v>76.114451030870939</v>
      </c>
      <c r="BG21" s="5">
        <v>78.208152289223321</v>
      </c>
      <c r="BH21" s="5">
        <v>69.877943859023617</v>
      </c>
      <c r="BI21" s="5">
        <v>80.241576663516142</v>
      </c>
      <c r="BJ21" s="5">
        <v>74.279284207379618</v>
      </c>
      <c r="BK21" s="5">
        <v>74.489289380072336</v>
      </c>
      <c r="BL21" s="5">
        <v>79.672631642051982</v>
      </c>
      <c r="BM21" s="5">
        <v>78.852573889278773</v>
      </c>
      <c r="BN21" s="5">
        <v>62.722800431563961</v>
      </c>
      <c r="BO21" s="5">
        <v>75.441328028781996</v>
      </c>
      <c r="BP21" s="5">
        <v>79.291554886894104</v>
      </c>
      <c r="BQ21" s="5">
        <v>76.242931612072852</v>
      </c>
      <c r="BR21" s="5">
        <v>67.845578422187245</v>
      </c>
      <c r="BS21" s="5">
        <v>75.740491054328274</v>
      </c>
      <c r="BT21" s="5">
        <v>72.106696786984131</v>
      </c>
      <c r="BU21" s="5">
        <v>67.687296640924018</v>
      </c>
      <c r="BV21" s="5">
        <v>87.252689772404096</v>
      </c>
      <c r="BW21" s="5">
        <v>67.218436285204518</v>
      </c>
      <c r="BX21" s="5">
        <v>78.000417955926665</v>
      </c>
      <c r="BY21" s="5">
        <v>72.533740651157672</v>
      </c>
      <c r="BZ21" s="5">
        <v>81.380585043160181</v>
      </c>
      <c r="CA21" s="5">
        <v>77.589692384942438</v>
      </c>
      <c r="CB21" s="5">
        <v>80.311655895316264</v>
      </c>
      <c r="CC21" s="5">
        <v>65.787549234812019</v>
      </c>
      <c r="CD21" s="5">
        <v>72.85422397738644</v>
      </c>
      <c r="CE21" s="5">
        <v>76.628492491850039</v>
      </c>
      <c r="CF21" s="5">
        <v>85.405913910860846</v>
      </c>
      <c r="CG21" s="5">
        <v>64.940776475594774</v>
      </c>
      <c r="CH21" s="5">
        <v>85.644150839990303</v>
      </c>
      <c r="CI21" s="5">
        <v>69.490881745792237</v>
      </c>
      <c r="CJ21" s="5">
        <v>76.419626859121777</v>
      </c>
      <c r="CK21" s="5">
        <v>68.294653380683528</v>
      </c>
      <c r="CL21" s="5">
        <v>60.475127903124545</v>
      </c>
      <c r="CM21" s="5">
        <v>59.043068653337407</v>
      </c>
      <c r="CN21" s="5">
        <v>74.278372850671289</v>
      </c>
      <c r="CO21" s="5">
        <v>81.945844659853194</v>
      </c>
      <c r="CP21" s="5">
        <v>68.690571190283663</v>
      </c>
      <c r="CQ21" s="5">
        <v>69.368804630910432</v>
      </c>
      <c r="CR21" s="5">
        <v>74.056234484090325</v>
      </c>
      <c r="CS21" s="5">
        <v>77.902674482711305</v>
      </c>
      <c r="CT21" s="5">
        <v>67.827019430732662</v>
      </c>
      <c r="CU21" s="5">
        <v>52.563507553196331</v>
      </c>
      <c r="CV21" s="5">
        <v>72.338128187666911</v>
      </c>
      <c r="CW21" s="5">
        <v>54.87464213343425</v>
      </c>
      <c r="CX21" s="5">
        <v>74.591842859091372</v>
      </c>
      <c r="CY21" s="5">
        <v>73.333008897875146</v>
      </c>
      <c r="CZ21" s="5">
        <v>70.46099783166369</v>
      </c>
      <c r="DA21" s="5">
        <v>46.536227583622974</v>
      </c>
      <c r="DB21" s="5">
        <v>66.443336623484811</v>
      </c>
      <c r="DC21" s="5">
        <v>62.497854855808924</v>
      </c>
      <c r="DD21" s="5">
        <v>62.041152068847907</v>
      </c>
      <c r="DE21" s="5">
        <v>75.460954973083304</v>
      </c>
      <c r="DF21" s="5"/>
      <c r="DG21" s="29">
        <v>1</v>
      </c>
      <c r="DH21" s="17">
        <v>0</v>
      </c>
      <c r="DI21" s="17">
        <v>0</v>
      </c>
      <c r="DJ21" s="17">
        <v>0</v>
      </c>
      <c r="DK21" s="17">
        <v>0</v>
      </c>
      <c r="DL21" s="17">
        <v>0</v>
      </c>
      <c r="DM21" s="17">
        <v>0</v>
      </c>
      <c r="DN21" s="17">
        <v>0</v>
      </c>
      <c r="DO21" s="17">
        <v>1</v>
      </c>
      <c r="DP21" s="17">
        <v>1</v>
      </c>
      <c r="DQ21" s="17">
        <v>-1</v>
      </c>
      <c r="DR21" s="17">
        <v>0</v>
      </c>
      <c r="DS21" s="17">
        <v>0</v>
      </c>
      <c r="DT21" s="17">
        <v>0</v>
      </c>
      <c r="DU21" s="17">
        <v>0</v>
      </c>
      <c r="DV21" s="17">
        <v>0</v>
      </c>
      <c r="DW21" s="30">
        <v>-1</v>
      </c>
      <c r="DX21" s="5"/>
      <c r="DY21" s="5"/>
      <c r="DZ21" s="5"/>
      <c r="EA21" s="29">
        <v>-1</v>
      </c>
      <c r="EB21" s="17">
        <v>0</v>
      </c>
      <c r="EC21" s="17">
        <v>1</v>
      </c>
      <c r="ED21" s="17">
        <v>0</v>
      </c>
      <c r="EE21" s="17">
        <v>0</v>
      </c>
      <c r="EF21" s="17">
        <v>0</v>
      </c>
      <c r="EG21" s="17">
        <v>1</v>
      </c>
      <c r="EH21" s="17">
        <v>1</v>
      </c>
      <c r="EI21" s="17">
        <v>0</v>
      </c>
      <c r="EJ21" s="17">
        <v>1</v>
      </c>
      <c r="EK21" s="17">
        <v>0</v>
      </c>
      <c r="EL21" s="17">
        <v>0</v>
      </c>
      <c r="EM21" s="17">
        <v>0</v>
      </c>
      <c r="EN21" s="17">
        <v>0</v>
      </c>
      <c r="EO21" s="17">
        <v>1</v>
      </c>
      <c r="EP21" s="17">
        <v>0</v>
      </c>
      <c r="EQ21" s="17">
        <v>0</v>
      </c>
      <c r="ER21" s="17">
        <v>0</v>
      </c>
      <c r="ES21" s="17">
        <v>-1</v>
      </c>
      <c r="ET21" s="17">
        <v>-1</v>
      </c>
      <c r="EU21" s="17">
        <v>0</v>
      </c>
      <c r="EV21" s="17">
        <v>0</v>
      </c>
      <c r="EW21" s="17">
        <v>0</v>
      </c>
      <c r="EX21" s="17">
        <v>-1</v>
      </c>
      <c r="EY21" s="17">
        <v>0</v>
      </c>
      <c r="EZ21" s="17">
        <v>0</v>
      </c>
      <c r="FA21" s="17">
        <v>0</v>
      </c>
      <c r="FB21" s="17">
        <v>1</v>
      </c>
      <c r="FC21" s="17">
        <v>0</v>
      </c>
      <c r="FD21" s="17">
        <v>0</v>
      </c>
      <c r="FE21" s="17">
        <v>0</v>
      </c>
      <c r="FF21" s="17">
        <v>0</v>
      </c>
      <c r="FG21" s="17">
        <v>0</v>
      </c>
      <c r="FH21" s="17">
        <v>0</v>
      </c>
      <c r="FI21" s="17">
        <v>0</v>
      </c>
      <c r="FJ21" s="17">
        <v>0</v>
      </c>
      <c r="FK21" s="17">
        <v>0</v>
      </c>
      <c r="FL21" s="17">
        <v>0</v>
      </c>
      <c r="FM21" s="17">
        <v>0</v>
      </c>
      <c r="FN21" s="17">
        <v>0</v>
      </c>
      <c r="FO21" s="17">
        <v>0</v>
      </c>
      <c r="FP21" s="17">
        <v>0</v>
      </c>
      <c r="FQ21" s="17">
        <v>0</v>
      </c>
      <c r="FR21" s="17">
        <v>0</v>
      </c>
      <c r="FS21" s="17">
        <v>0</v>
      </c>
      <c r="FT21" s="17">
        <v>0</v>
      </c>
      <c r="FU21" s="17">
        <v>0</v>
      </c>
      <c r="FV21" s="17">
        <v>0</v>
      </c>
      <c r="FW21" s="17">
        <v>0</v>
      </c>
      <c r="FX21" s="17">
        <v>0</v>
      </c>
      <c r="FY21" s="17">
        <v>0</v>
      </c>
      <c r="FZ21" s="17">
        <v>0</v>
      </c>
      <c r="GA21" s="17">
        <v>0</v>
      </c>
      <c r="GB21" s="17">
        <v>0</v>
      </c>
      <c r="GC21" s="17">
        <v>0</v>
      </c>
      <c r="GD21" s="17">
        <v>0</v>
      </c>
      <c r="GE21" s="17">
        <v>0</v>
      </c>
      <c r="GF21" s="17">
        <v>0</v>
      </c>
      <c r="GG21" s="17">
        <v>1</v>
      </c>
      <c r="GH21" s="17">
        <v>0</v>
      </c>
      <c r="GI21" s="17">
        <v>0</v>
      </c>
      <c r="GJ21" s="17">
        <v>0</v>
      </c>
      <c r="GK21" s="17">
        <v>0</v>
      </c>
      <c r="GL21" s="17">
        <v>-1</v>
      </c>
      <c r="GM21" s="17">
        <v>0</v>
      </c>
      <c r="GN21" s="17">
        <v>0</v>
      </c>
      <c r="GO21" s="17">
        <v>0</v>
      </c>
      <c r="GP21" s="17">
        <v>0</v>
      </c>
      <c r="GQ21" s="17">
        <v>0</v>
      </c>
      <c r="GR21" s="17">
        <v>0</v>
      </c>
      <c r="GS21" s="17">
        <v>0</v>
      </c>
      <c r="GT21" s="17">
        <v>-1</v>
      </c>
      <c r="GU21" s="17">
        <v>0</v>
      </c>
      <c r="GV21" s="17">
        <v>-1</v>
      </c>
      <c r="GW21" s="17">
        <v>0</v>
      </c>
      <c r="GX21" s="17">
        <v>0</v>
      </c>
      <c r="GY21" s="17">
        <v>0</v>
      </c>
      <c r="GZ21" s="17">
        <v>-1</v>
      </c>
      <c r="HA21" s="17">
        <v>0</v>
      </c>
      <c r="HB21" s="17">
        <v>0</v>
      </c>
      <c r="HC21" s="17">
        <v>0</v>
      </c>
      <c r="HD21" s="30">
        <v>0</v>
      </c>
    </row>
    <row r="22" spans="1:212" ht="25.5" customHeight="1" x14ac:dyDescent="0.2">
      <c r="A22" s="48">
        <v>16</v>
      </c>
      <c r="B22" s="3" t="s">
        <v>309</v>
      </c>
      <c r="C22" s="10" t="s">
        <v>25</v>
      </c>
      <c r="D22" s="143" t="s">
        <v>7</v>
      </c>
      <c r="E22" s="23">
        <v>80.523115450088198</v>
      </c>
      <c r="F22" s="147">
        <v>15115</v>
      </c>
      <c r="G22" s="18"/>
      <c r="H22" s="5">
        <v>83.49360159117505</v>
      </c>
      <c r="I22" s="5">
        <v>81.14638361469045</v>
      </c>
      <c r="J22" s="5">
        <v>80.31003338585208</v>
      </c>
      <c r="K22" s="5">
        <v>80.620264015414904</v>
      </c>
      <c r="L22" s="5">
        <v>81.379159354494263</v>
      </c>
      <c r="M22" s="5">
        <v>80.925343373744397</v>
      </c>
      <c r="N22" s="5">
        <v>79.713991144777978</v>
      </c>
      <c r="O22" s="5">
        <v>82.511596985692307</v>
      </c>
      <c r="P22" s="5">
        <v>85.26139428599619</v>
      </c>
      <c r="Q22" s="5">
        <v>82.829157764271983</v>
      </c>
      <c r="R22" s="5">
        <v>72.082313284322439</v>
      </c>
      <c r="S22" s="5">
        <v>83.797975938202711</v>
      </c>
      <c r="T22" s="5">
        <v>81.098050503480906</v>
      </c>
      <c r="U22" s="5">
        <v>81.407484364493314</v>
      </c>
      <c r="V22" s="5">
        <v>86.988041440456243</v>
      </c>
      <c r="W22" s="5">
        <v>79.992293595407489</v>
      </c>
      <c r="X22" s="5">
        <v>75.111781252485002</v>
      </c>
      <c r="Y22" s="18"/>
      <c r="Z22" s="153">
        <v>66.189541211440215</v>
      </c>
      <c r="AA22" s="25">
        <v>97.486287382305775</v>
      </c>
      <c r="AB22" s="5">
        <v>67.601806492043153</v>
      </c>
      <c r="AC22" s="5">
        <v>79.138557175154716</v>
      </c>
      <c r="AD22" s="5">
        <v>84.650469091110281</v>
      </c>
      <c r="AE22" s="5">
        <v>78.911175617766688</v>
      </c>
      <c r="AF22" s="5">
        <v>73.534868858566028</v>
      </c>
      <c r="AG22" s="5">
        <v>77.462785643954334</v>
      </c>
      <c r="AH22" s="5">
        <v>84.231556130717991</v>
      </c>
      <c r="AI22" s="5">
        <v>87.385937433570689</v>
      </c>
      <c r="AJ22" s="5">
        <v>82.512435043763759</v>
      </c>
      <c r="AK22" s="5">
        <v>82.499596850894392</v>
      </c>
      <c r="AL22" s="5">
        <v>81.098050503480906</v>
      </c>
      <c r="AM22" s="5">
        <v>74.289944522307067</v>
      </c>
      <c r="AN22" s="5">
        <v>76.720698205022728</v>
      </c>
      <c r="AO22" s="5">
        <v>84.010942330793654</v>
      </c>
      <c r="AP22" s="5">
        <v>91.453629467815361</v>
      </c>
      <c r="AQ22" s="5">
        <v>79.515126900425884</v>
      </c>
      <c r="AR22" s="5">
        <v>83.598285838963875</v>
      </c>
      <c r="AS22" s="5">
        <v>79.560892575578094</v>
      </c>
      <c r="AT22" s="5">
        <v>74.487537126151153</v>
      </c>
      <c r="AU22" s="5">
        <v>71.770216923167979</v>
      </c>
      <c r="AV22" s="5">
        <v>81.638384028168446</v>
      </c>
      <c r="AW22" s="5">
        <v>81.592857631874622</v>
      </c>
      <c r="AX22" s="5">
        <v>77.34049129448114</v>
      </c>
      <c r="AY22" s="5">
        <v>69.7815677625577</v>
      </c>
      <c r="AZ22" s="5">
        <v>83.676651439975998</v>
      </c>
      <c r="BA22" s="5">
        <v>77.41197091384781</v>
      </c>
      <c r="BB22" s="5">
        <v>79.458651573679546</v>
      </c>
      <c r="BC22" s="5">
        <v>88.072078815692564</v>
      </c>
      <c r="BD22" s="5">
        <v>80.298081287891364</v>
      </c>
      <c r="BE22" s="5">
        <v>84.732749102593516</v>
      </c>
      <c r="BF22" s="5">
        <v>78.657418011223825</v>
      </c>
      <c r="BG22" s="5">
        <v>78.585595966071779</v>
      </c>
      <c r="BH22" s="5">
        <v>81.468521762479611</v>
      </c>
      <c r="BI22" s="5">
        <v>81.322270318065918</v>
      </c>
      <c r="BJ22" s="5">
        <v>80.636536348640178</v>
      </c>
      <c r="BK22" s="5">
        <v>83.72090906728755</v>
      </c>
      <c r="BL22" s="5">
        <v>86.700834823580124</v>
      </c>
      <c r="BM22" s="5">
        <v>82.286309800366638</v>
      </c>
      <c r="BN22" s="5">
        <v>82.424074870395941</v>
      </c>
      <c r="BO22" s="5">
        <v>81.523334705039829</v>
      </c>
      <c r="BP22" s="5">
        <v>76.805538158128556</v>
      </c>
      <c r="BQ22" s="5">
        <v>80.113309750054242</v>
      </c>
      <c r="BR22" s="5">
        <v>81.14638361469045</v>
      </c>
      <c r="BS22" s="5">
        <v>87.497150372619487</v>
      </c>
      <c r="BT22" s="5">
        <v>71.965026376999532</v>
      </c>
      <c r="BU22" s="5">
        <v>67.943339063039559</v>
      </c>
      <c r="BV22" s="5">
        <v>89.387692105491126</v>
      </c>
      <c r="BW22" s="5">
        <v>74.529454722524648</v>
      </c>
      <c r="BX22" s="5">
        <v>87.647097201216923</v>
      </c>
      <c r="BY22" s="5">
        <v>78.587937094919397</v>
      </c>
      <c r="BZ22" s="5">
        <v>86.8246302783717</v>
      </c>
      <c r="CA22" s="5">
        <v>84.678010913512708</v>
      </c>
      <c r="CB22" s="5">
        <v>89.811739127625003</v>
      </c>
      <c r="CC22" s="5">
        <v>80.458515143599968</v>
      </c>
      <c r="CD22" s="5">
        <v>78.971735059869971</v>
      </c>
      <c r="CE22" s="5">
        <v>85.768442213915691</v>
      </c>
      <c r="CF22" s="5">
        <v>82.071921662625414</v>
      </c>
      <c r="CG22" s="5">
        <v>85.281850773645374</v>
      </c>
      <c r="CH22" s="5">
        <v>89.768607430653603</v>
      </c>
      <c r="CI22" s="5">
        <v>91.093605614105826</v>
      </c>
      <c r="CJ22" s="5">
        <v>86.512435798186957</v>
      </c>
      <c r="CK22" s="5">
        <v>77.433120939287079</v>
      </c>
      <c r="CL22" s="5">
        <v>79.690056204757227</v>
      </c>
      <c r="CM22" s="5">
        <v>79.118015692095639</v>
      </c>
      <c r="CN22" s="5">
        <v>81.615875597470378</v>
      </c>
      <c r="CO22" s="5">
        <v>88.842872713863144</v>
      </c>
      <c r="CP22" s="5">
        <v>82.812126412684989</v>
      </c>
      <c r="CQ22" s="5">
        <v>85.104427406238344</v>
      </c>
      <c r="CR22" s="5">
        <v>92.509001139717469</v>
      </c>
      <c r="CS22" s="5">
        <v>85.02071237856164</v>
      </c>
      <c r="CT22" s="5">
        <v>97.486287382305775</v>
      </c>
      <c r="CU22" s="5">
        <v>69.988877820744506</v>
      </c>
      <c r="CV22" s="5">
        <v>82.128528086102719</v>
      </c>
      <c r="CW22" s="5">
        <v>66.189541211440215</v>
      </c>
      <c r="CX22" s="5">
        <v>87.216274947248422</v>
      </c>
      <c r="CY22" s="5">
        <v>86.051147717501905</v>
      </c>
      <c r="CZ22" s="5">
        <v>88.706317038590115</v>
      </c>
      <c r="DA22" s="5">
        <v>78.11801184019474</v>
      </c>
      <c r="DB22" s="5">
        <v>90.156865009556114</v>
      </c>
      <c r="DC22" s="5">
        <v>77.280846227480268</v>
      </c>
      <c r="DD22" s="5">
        <v>81.214660001097059</v>
      </c>
      <c r="DE22" s="5">
        <v>80.926986201831582</v>
      </c>
      <c r="DF22" s="5"/>
      <c r="DG22" s="29">
        <v>0</v>
      </c>
      <c r="DH22" s="17">
        <v>0</v>
      </c>
      <c r="DI22" s="17">
        <v>0</v>
      </c>
      <c r="DJ22" s="17">
        <v>0</v>
      </c>
      <c r="DK22" s="17">
        <v>0</v>
      </c>
      <c r="DL22" s="17">
        <v>0</v>
      </c>
      <c r="DM22" s="17">
        <v>0</v>
      </c>
      <c r="DN22" s="17">
        <v>0</v>
      </c>
      <c r="DO22" s="17">
        <v>1</v>
      </c>
      <c r="DP22" s="17">
        <v>0</v>
      </c>
      <c r="DQ22" s="17">
        <v>-1</v>
      </c>
      <c r="DR22" s="17">
        <v>0</v>
      </c>
      <c r="DS22" s="17">
        <v>0</v>
      </c>
      <c r="DT22" s="17">
        <v>0</v>
      </c>
      <c r="DU22" s="17">
        <v>1</v>
      </c>
      <c r="DV22" s="17">
        <v>0</v>
      </c>
      <c r="DW22" s="30">
        <v>-1</v>
      </c>
      <c r="DX22" s="5"/>
      <c r="DY22" s="5"/>
      <c r="DZ22" s="5"/>
      <c r="EA22" s="29">
        <v>-1</v>
      </c>
      <c r="EB22" s="17">
        <v>0</v>
      </c>
      <c r="EC22" s="17">
        <v>0</v>
      </c>
      <c r="ED22" s="17">
        <v>0</v>
      </c>
      <c r="EE22" s="17">
        <v>-1</v>
      </c>
      <c r="EF22" s="17">
        <v>0</v>
      </c>
      <c r="EG22" s="17">
        <v>0</v>
      </c>
      <c r="EH22" s="17">
        <v>1</v>
      </c>
      <c r="EI22" s="17">
        <v>0</v>
      </c>
      <c r="EJ22" s="17">
        <v>0</v>
      </c>
      <c r="EK22" s="17">
        <v>0</v>
      </c>
      <c r="EL22" s="17">
        <v>-1</v>
      </c>
      <c r="EM22" s="17">
        <v>0</v>
      </c>
      <c r="EN22" s="17">
        <v>0</v>
      </c>
      <c r="EO22" s="17">
        <v>1</v>
      </c>
      <c r="EP22" s="17">
        <v>0</v>
      </c>
      <c r="EQ22" s="17">
        <v>0</v>
      </c>
      <c r="ER22" s="17">
        <v>0</v>
      </c>
      <c r="ES22" s="17">
        <v>0</v>
      </c>
      <c r="ET22" s="17">
        <v>-1</v>
      </c>
      <c r="EU22" s="17">
        <v>0</v>
      </c>
      <c r="EV22" s="17">
        <v>0</v>
      </c>
      <c r="EW22" s="17">
        <v>0</v>
      </c>
      <c r="EX22" s="17">
        <v>-1</v>
      </c>
      <c r="EY22" s="17">
        <v>0</v>
      </c>
      <c r="EZ22" s="17">
        <v>0</v>
      </c>
      <c r="FA22" s="17">
        <v>0</v>
      </c>
      <c r="FB22" s="17">
        <v>1</v>
      </c>
      <c r="FC22" s="17">
        <v>0</v>
      </c>
      <c r="FD22" s="17">
        <v>0</v>
      </c>
      <c r="FE22" s="17">
        <v>0</v>
      </c>
      <c r="FF22" s="17">
        <v>0</v>
      </c>
      <c r="FG22" s="17">
        <v>0</v>
      </c>
      <c r="FH22" s="17">
        <v>0</v>
      </c>
      <c r="FI22" s="17">
        <v>0</v>
      </c>
      <c r="FJ22" s="17">
        <v>0</v>
      </c>
      <c r="FK22" s="17">
        <v>1</v>
      </c>
      <c r="FL22" s="17">
        <v>0</v>
      </c>
      <c r="FM22" s="17">
        <v>0</v>
      </c>
      <c r="FN22" s="17">
        <v>0</v>
      </c>
      <c r="FO22" s="17">
        <v>0</v>
      </c>
      <c r="FP22" s="17">
        <v>0</v>
      </c>
      <c r="FQ22" s="17">
        <v>0</v>
      </c>
      <c r="FR22" s="17">
        <v>0</v>
      </c>
      <c r="FS22" s="17">
        <v>0</v>
      </c>
      <c r="FT22" s="17">
        <v>-1</v>
      </c>
      <c r="FU22" s="17">
        <v>0</v>
      </c>
      <c r="FV22" s="17">
        <v>0</v>
      </c>
      <c r="FW22" s="17">
        <v>0</v>
      </c>
      <c r="FX22" s="17">
        <v>0</v>
      </c>
      <c r="FY22" s="17">
        <v>0</v>
      </c>
      <c r="FZ22" s="17">
        <v>0</v>
      </c>
      <c r="GA22" s="17">
        <v>0</v>
      </c>
      <c r="GB22" s="17">
        <v>0</v>
      </c>
      <c r="GC22" s="17">
        <v>0</v>
      </c>
      <c r="GD22" s="17">
        <v>0</v>
      </c>
      <c r="GE22" s="17">
        <v>0</v>
      </c>
      <c r="GF22" s="17">
        <v>0</v>
      </c>
      <c r="GG22" s="17">
        <v>0</v>
      </c>
      <c r="GH22" s="17">
        <v>0</v>
      </c>
      <c r="GI22" s="17">
        <v>0</v>
      </c>
      <c r="GJ22" s="17">
        <v>0</v>
      </c>
      <c r="GK22" s="17">
        <v>0</v>
      </c>
      <c r="GL22" s="17">
        <v>0</v>
      </c>
      <c r="GM22" s="17">
        <v>0</v>
      </c>
      <c r="GN22" s="17">
        <v>0</v>
      </c>
      <c r="GO22" s="17">
        <v>0</v>
      </c>
      <c r="GP22" s="17">
        <v>0</v>
      </c>
      <c r="GQ22" s="17">
        <v>1</v>
      </c>
      <c r="GR22" s="17">
        <v>0</v>
      </c>
      <c r="GS22" s="17">
        <v>1</v>
      </c>
      <c r="GT22" s="17">
        <v>0</v>
      </c>
      <c r="GU22" s="17">
        <v>0</v>
      </c>
      <c r="GV22" s="17">
        <v>0</v>
      </c>
      <c r="GW22" s="17">
        <v>0</v>
      </c>
      <c r="GX22" s="17">
        <v>0</v>
      </c>
      <c r="GY22" s="17">
        <v>0</v>
      </c>
      <c r="GZ22" s="17">
        <v>0</v>
      </c>
      <c r="HA22" s="17">
        <v>0</v>
      </c>
      <c r="HB22" s="17">
        <v>0</v>
      </c>
      <c r="HC22" s="17">
        <v>0</v>
      </c>
      <c r="HD22" s="30">
        <v>0</v>
      </c>
    </row>
    <row r="23" spans="1:212" ht="25.5" customHeight="1" x14ac:dyDescent="0.2">
      <c r="A23" s="48">
        <v>17</v>
      </c>
      <c r="B23" s="3" t="s">
        <v>309</v>
      </c>
      <c r="C23" s="10" t="s">
        <v>102</v>
      </c>
      <c r="D23" s="143" t="s">
        <v>11</v>
      </c>
      <c r="E23" s="23">
        <v>73.295317829354786</v>
      </c>
      <c r="F23" s="147">
        <v>14427</v>
      </c>
      <c r="G23" s="18"/>
      <c r="H23" s="5">
        <v>74.463291206813693</v>
      </c>
      <c r="I23" s="5">
        <v>76.72401078274909</v>
      </c>
      <c r="J23" s="5">
        <v>72.400521809789751</v>
      </c>
      <c r="K23" s="5">
        <v>71.601140260696866</v>
      </c>
      <c r="L23" s="5">
        <v>75.198882653161647</v>
      </c>
      <c r="M23" s="5">
        <v>73.927231849507805</v>
      </c>
      <c r="N23" s="5">
        <v>70.581627619845378</v>
      </c>
      <c r="O23" s="5">
        <v>75.583480003275369</v>
      </c>
      <c r="P23" s="5">
        <v>77.869616838906111</v>
      </c>
      <c r="Q23" s="5">
        <v>73.243365467612961</v>
      </c>
      <c r="R23" s="5">
        <v>67.790764170961751</v>
      </c>
      <c r="S23" s="5">
        <v>74.550186811948265</v>
      </c>
      <c r="T23" s="5">
        <v>77.025131080095221</v>
      </c>
      <c r="U23" s="5">
        <v>74.404124415757124</v>
      </c>
      <c r="V23" s="5">
        <v>81.909144798747221</v>
      </c>
      <c r="W23" s="5">
        <v>73.20399173149336</v>
      </c>
      <c r="X23" s="5">
        <v>69.043888855900406</v>
      </c>
      <c r="Y23" s="18"/>
      <c r="Z23" s="153">
        <v>55.551298123960038</v>
      </c>
      <c r="AA23" s="25">
        <v>87.484904842406678</v>
      </c>
      <c r="AB23" s="5">
        <v>60.255993225308849</v>
      </c>
      <c r="AC23" s="5">
        <v>76.170349812532095</v>
      </c>
      <c r="AD23" s="5">
        <v>77.802209791299674</v>
      </c>
      <c r="AE23" s="5">
        <v>70.706666713736013</v>
      </c>
      <c r="AF23" s="5">
        <v>71.537447709071216</v>
      </c>
      <c r="AG23" s="5">
        <v>70.418819291578131</v>
      </c>
      <c r="AH23" s="5">
        <v>73.978695676253892</v>
      </c>
      <c r="AI23" s="5">
        <v>78.246937618638441</v>
      </c>
      <c r="AJ23" s="5">
        <v>73.011957741479165</v>
      </c>
      <c r="AK23" s="5">
        <v>72.264315446365629</v>
      </c>
      <c r="AL23" s="5">
        <v>77.025131080095221</v>
      </c>
      <c r="AM23" s="5">
        <v>66.556875162336866</v>
      </c>
      <c r="AN23" s="5">
        <v>67.130700613732415</v>
      </c>
      <c r="AO23" s="5">
        <v>79.003416159059242</v>
      </c>
      <c r="AP23" s="5">
        <v>86.152979118284449</v>
      </c>
      <c r="AQ23" s="5">
        <v>70.93462783694703</v>
      </c>
      <c r="AR23" s="5">
        <v>73.122963649089854</v>
      </c>
      <c r="AS23" s="5">
        <v>72.671545329453764</v>
      </c>
      <c r="AT23" s="5">
        <v>68.241036622715256</v>
      </c>
      <c r="AU23" s="5">
        <v>63.541267508160601</v>
      </c>
      <c r="AV23" s="5">
        <v>75.135781612121946</v>
      </c>
      <c r="AW23" s="5">
        <v>73.031624656560737</v>
      </c>
      <c r="AX23" s="5">
        <v>70.720683828670005</v>
      </c>
      <c r="AY23" s="5">
        <v>72.602325314570692</v>
      </c>
      <c r="AZ23" s="5">
        <v>77.721195877822069</v>
      </c>
      <c r="BA23" s="5">
        <v>69.74954790442267</v>
      </c>
      <c r="BB23" s="5">
        <v>66.166000116589103</v>
      </c>
      <c r="BC23" s="5">
        <v>77.762425628098796</v>
      </c>
      <c r="BD23" s="5">
        <v>75.675547239425484</v>
      </c>
      <c r="BE23" s="5">
        <v>80.876184328870679</v>
      </c>
      <c r="BF23" s="5">
        <v>69.943227869938937</v>
      </c>
      <c r="BG23" s="5">
        <v>72.954202226442959</v>
      </c>
      <c r="BH23" s="5">
        <v>73.876268276897079</v>
      </c>
      <c r="BI23" s="5">
        <v>74.032323387440243</v>
      </c>
      <c r="BJ23" s="5">
        <v>76.515854767451344</v>
      </c>
      <c r="BK23" s="5">
        <v>80.696190181497514</v>
      </c>
      <c r="BL23" s="5">
        <v>77.083112888132717</v>
      </c>
      <c r="BM23" s="5">
        <v>70.965730214485049</v>
      </c>
      <c r="BN23" s="5">
        <v>69.57754822757164</v>
      </c>
      <c r="BO23" s="5">
        <v>80.381438694300371</v>
      </c>
      <c r="BP23" s="5">
        <v>79.36266867637498</v>
      </c>
      <c r="BQ23" s="5">
        <v>70.512183569438662</v>
      </c>
      <c r="BR23" s="5">
        <v>76.72401078274909</v>
      </c>
      <c r="BS23" s="5">
        <v>67.630706275281867</v>
      </c>
      <c r="BT23" s="5">
        <v>67.643365724547266</v>
      </c>
      <c r="BU23" s="5">
        <v>69.100489534660753</v>
      </c>
      <c r="BV23" s="5">
        <v>75.070919052907868</v>
      </c>
      <c r="BW23" s="5">
        <v>72.850832536650444</v>
      </c>
      <c r="BX23" s="5">
        <v>79.741990478053637</v>
      </c>
      <c r="BY23" s="5">
        <v>73.043473998383064</v>
      </c>
      <c r="BZ23" s="5">
        <v>78.03174418825914</v>
      </c>
      <c r="CA23" s="5">
        <v>72.784470021656716</v>
      </c>
      <c r="CB23" s="5">
        <v>77.356979181873584</v>
      </c>
      <c r="CC23" s="5">
        <v>75.253121304663239</v>
      </c>
      <c r="CD23" s="5">
        <v>62.432730732757548</v>
      </c>
      <c r="CE23" s="5">
        <v>77.027369616952257</v>
      </c>
      <c r="CF23" s="5">
        <v>66.681272637738445</v>
      </c>
      <c r="CG23" s="5">
        <v>79.820390531727753</v>
      </c>
      <c r="CH23" s="5">
        <v>71.485044316531884</v>
      </c>
      <c r="CI23" s="5">
        <v>68.551324637882075</v>
      </c>
      <c r="CJ23" s="5">
        <v>78.089690285326768</v>
      </c>
      <c r="CK23" s="5">
        <v>81.164524943881716</v>
      </c>
      <c r="CL23" s="5">
        <v>72.156603586597313</v>
      </c>
      <c r="CM23" s="5">
        <v>73.499475962319153</v>
      </c>
      <c r="CN23" s="5">
        <v>75.006649673144921</v>
      </c>
      <c r="CO23" s="5">
        <v>76.767916877586146</v>
      </c>
      <c r="CP23" s="5">
        <v>77.70744605111247</v>
      </c>
      <c r="CQ23" s="5">
        <v>85.966777846241925</v>
      </c>
      <c r="CR23" s="5">
        <v>84.219701643780013</v>
      </c>
      <c r="CS23" s="5">
        <v>74.522965593115927</v>
      </c>
      <c r="CT23" s="5">
        <v>81.535568355698899</v>
      </c>
      <c r="CU23" s="5">
        <v>61.563687982058809</v>
      </c>
      <c r="CV23" s="5">
        <v>75.079884888915899</v>
      </c>
      <c r="CW23" s="5">
        <v>55.551298123960038</v>
      </c>
      <c r="CX23" s="5">
        <v>75.469785214307024</v>
      </c>
      <c r="CY23" s="5">
        <v>87.484904842406678</v>
      </c>
      <c r="CZ23" s="5">
        <v>71.926442730384522</v>
      </c>
      <c r="DA23" s="5">
        <v>62.112696506200685</v>
      </c>
      <c r="DB23" s="5">
        <v>83.822716726114606</v>
      </c>
      <c r="DC23" s="5">
        <v>78.692449130312255</v>
      </c>
      <c r="DD23" s="5">
        <v>68.230202275145274</v>
      </c>
      <c r="DE23" s="5">
        <v>78.005224723488524</v>
      </c>
      <c r="DF23" s="5"/>
      <c r="DG23" s="29">
        <v>0</v>
      </c>
      <c r="DH23" s="17">
        <v>0</v>
      </c>
      <c r="DI23" s="17">
        <v>0</v>
      </c>
      <c r="DJ23" s="17">
        <v>0</v>
      </c>
      <c r="DK23" s="17">
        <v>0</v>
      </c>
      <c r="DL23" s="17">
        <v>0</v>
      </c>
      <c r="DM23" s="17">
        <v>0</v>
      </c>
      <c r="DN23" s="17">
        <v>0</v>
      </c>
      <c r="DO23" s="17">
        <v>1</v>
      </c>
      <c r="DP23" s="17">
        <v>0</v>
      </c>
      <c r="DQ23" s="17">
        <v>-1</v>
      </c>
      <c r="DR23" s="17">
        <v>0</v>
      </c>
      <c r="DS23" s="17">
        <v>0</v>
      </c>
      <c r="DT23" s="17">
        <v>0</v>
      </c>
      <c r="DU23" s="17">
        <v>1</v>
      </c>
      <c r="DV23" s="17">
        <v>0</v>
      </c>
      <c r="DW23" s="30">
        <v>0</v>
      </c>
      <c r="DX23" s="5"/>
      <c r="DY23" s="5"/>
      <c r="DZ23" s="5"/>
      <c r="EA23" s="29">
        <v>-1</v>
      </c>
      <c r="EB23" s="17">
        <v>0</v>
      </c>
      <c r="EC23" s="17">
        <v>0</v>
      </c>
      <c r="ED23" s="17">
        <v>0</v>
      </c>
      <c r="EE23" s="17">
        <v>0</v>
      </c>
      <c r="EF23" s="17">
        <v>0</v>
      </c>
      <c r="EG23" s="17">
        <v>0</v>
      </c>
      <c r="EH23" s="17">
        <v>0</v>
      </c>
      <c r="EI23" s="17">
        <v>0</v>
      </c>
      <c r="EJ23" s="17">
        <v>0</v>
      </c>
      <c r="EK23" s="17">
        <v>0</v>
      </c>
      <c r="EL23" s="17">
        <v>-1</v>
      </c>
      <c r="EM23" s="17">
        <v>0</v>
      </c>
      <c r="EN23" s="17">
        <v>0</v>
      </c>
      <c r="EO23" s="17">
        <v>1</v>
      </c>
      <c r="EP23" s="17">
        <v>0</v>
      </c>
      <c r="EQ23" s="17">
        <v>0</v>
      </c>
      <c r="ER23" s="17">
        <v>0</v>
      </c>
      <c r="ES23" s="17">
        <v>0</v>
      </c>
      <c r="ET23" s="17">
        <v>-1</v>
      </c>
      <c r="EU23" s="17">
        <v>0</v>
      </c>
      <c r="EV23" s="17">
        <v>0</v>
      </c>
      <c r="EW23" s="17">
        <v>0</v>
      </c>
      <c r="EX23" s="17">
        <v>0</v>
      </c>
      <c r="EY23" s="17">
        <v>0</v>
      </c>
      <c r="EZ23" s="17">
        <v>0</v>
      </c>
      <c r="FA23" s="17">
        <v>0</v>
      </c>
      <c r="FB23" s="17">
        <v>0</v>
      </c>
      <c r="FC23" s="17">
        <v>0</v>
      </c>
      <c r="FD23" s="17">
        <v>1</v>
      </c>
      <c r="FE23" s="17">
        <v>0</v>
      </c>
      <c r="FF23" s="17">
        <v>0</v>
      </c>
      <c r="FG23" s="17">
        <v>0</v>
      </c>
      <c r="FH23" s="17">
        <v>0</v>
      </c>
      <c r="FI23" s="17">
        <v>0</v>
      </c>
      <c r="FJ23" s="17">
        <v>1</v>
      </c>
      <c r="FK23" s="17">
        <v>0</v>
      </c>
      <c r="FL23" s="17">
        <v>0</v>
      </c>
      <c r="FM23" s="17">
        <v>0</v>
      </c>
      <c r="FN23" s="17">
        <v>0</v>
      </c>
      <c r="FO23" s="17">
        <v>0</v>
      </c>
      <c r="FP23" s="17">
        <v>0</v>
      </c>
      <c r="FQ23" s="17">
        <v>0</v>
      </c>
      <c r="FR23" s="17">
        <v>0</v>
      </c>
      <c r="FS23" s="17">
        <v>0</v>
      </c>
      <c r="FT23" s="17">
        <v>0</v>
      </c>
      <c r="FU23" s="17">
        <v>0</v>
      </c>
      <c r="FV23" s="17">
        <v>0</v>
      </c>
      <c r="FW23" s="17">
        <v>0</v>
      </c>
      <c r="FX23" s="17">
        <v>0</v>
      </c>
      <c r="FY23" s="17">
        <v>0</v>
      </c>
      <c r="FZ23" s="17">
        <v>0</v>
      </c>
      <c r="GA23" s="17">
        <v>0</v>
      </c>
      <c r="GB23" s="17">
        <v>0</v>
      </c>
      <c r="GC23" s="17">
        <v>0</v>
      </c>
      <c r="GD23" s="17">
        <v>0</v>
      </c>
      <c r="GE23" s="17">
        <v>0</v>
      </c>
      <c r="GF23" s="17">
        <v>0</v>
      </c>
      <c r="GG23" s="17">
        <v>0</v>
      </c>
      <c r="GH23" s="17">
        <v>0</v>
      </c>
      <c r="GI23" s="17">
        <v>0</v>
      </c>
      <c r="GJ23" s="17">
        <v>0</v>
      </c>
      <c r="GK23" s="17">
        <v>0</v>
      </c>
      <c r="GL23" s="17">
        <v>0</v>
      </c>
      <c r="GM23" s="17">
        <v>0</v>
      </c>
      <c r="GN23" s="17">
        <v>0</v>
      </c>
      <c r="GO23" s="17">
        <v>0</v>
      </c>
      <c r="GP23" s="17">
        <v>0</v>
      </c>
      <c r="GQ23" s="17">
        <v>0</v>
      </c>
      <c r="GR23" s="17">
        <v>0</v>
      </c>
      <c r="GS23" s="17">
        <v>0</v>
      </c>
      <c r="GT23" s="17">
        <v>0</v>
      </c>
      <c r="GU23" s="17">
        <v>0</v>
      </c>
      <c r="GV23" s="17">
        <v>-1</v>
      </c>
      <c r="GW23" s="17">
        <v>0</v>
      </c>
      <c r="GX23" s="17">
        <v>1</v>
      </c>
      <c r="GY23" s="17">
        <v>0</v>
      </c>
      <c r="GZ23" s="17">
        <v>0</v>
      </c>
      <c r="HA23" s="17">
        <v>0</v>
      </c>
      <c r="HB23" s="17">
        <v>0</v>
      </c>
      <c r="HC23" s="17">
        <v>0</v>
      </c>
      <c r="HD23" s="30">
        <v>0</v>
      </c>
    </row>
    <row r="24" spans="1:212" ht="25.5" customHeight="1" x14ac:dyDescent="0.2">
      <c r="A24" s="48">
        <v>18</v>
      </c>
      <c r="B24" s="3" t="s">
        <v>309</v>
      </c>
      <c r="C24" s="10" t="s">
        <v>27</v>
      </c>
      <c r="D24" s="143" t="s">
        <v>28</v>
      </c>
      <c r="E24" s="23">
        <v>86.70697789098341</v>
      </c>
      <c r="F24" s="147">
        <v>14380</v>
      </c>
      <c r="G24" s="18"/>
      <c r="H24" s="5">
        <v>87.26383499737139</v>
      </c>
      <c r="I24" s="5">
        <v>82.976815697743078</v>
      </c>
      <c r="J24" s="5">
        <v>86.85733358282657</v>
      </c>
      <c r="K24" s="5">
        <v>87.069835608206233</v>
      </c>
      <c r="L24" s="5">
        <v>85.303829010992288</v>
      </c>
      <c r="M24" s="5">
        <v>89.162982983233221</v>
      </c>
      <c r="N24" s="5">
        <v>85.178230047442455</v>
      </c>
      <c r="O24" s="5">
        <v>88.171348592831265</v>
      </c>
      <c r="P24" s="5">
        <v>90.313183394388105</v>
      </c>
      <c r="Q24" s="5">
        <v>86.543351772300213</v>
      </c>
      <c r="R24" s="5">
        <v>83.315515860827233</v>
      </c>
      <c r="S24" s="5">
        <v>87.815221942295778</v>
      </c>
      <c r="T24" s="5">
        <v>84.26850465565694</v>
      </c>
      <c r="U24" s="5">
        <v>86.960420884313578</v>
      </c>
      <c r="V24" s="5">
        <v>89.070905426027437</v>
      </c>
      <c r="W24" s="5">
        <v>87.317664943233382</v>
      </c>
      <c r="X24" s="5">
        <v>84.415881228989335</v>
      </c>
      <c r="Y24" s="18"/>
      <c r="Z24" s="153">
        <v>76.945422975710841</v>
      </c>
      <c r="AA24" s="25">
        <v>96.160790164390392</v>
      </c>
      <c r="AB24" s="5">
        <v>84.928683947317936</v>
      </c>
      <c r="AC24" s="5">
        <v>87.599030215710854</v>
      </c>
      <c r="AD24" s="5">
        <v>87.269938176350394</v>
      </c>
      <c r="AE24" s="5">
        <v>85.469155594072305</v>
      </c>
      <c r="AF24" s="5">
        <v>83.796679822316094</v>
      </c>
      <c r="AG24" s="5">
        <v>85.516660937723927</v>
      </c>
      <c r="AH24" s="5">
        <v>88.503320214931406</v>
      </c>
      <c r="AI24" s="5">
        <v>90.525101811518766</v>
      </c>
      <c r="AJ24" s="5">
        <v>84.496260908723258</v>
      </c>
      <c r="AK24" s="5">
        <v>85.650871378176035</v>
      </c>
      <c r="AL24" s="5">
        <v>84.26850465565694</v>
      </c>
      <c r="AM24" s="5">
        <v>84.469976334873991</v>
      </c>
      <c r="AN24" s="5">
        <v>84.056146954249314</v>
      </c>
      <c r="AO24" s="5">
        <v>86.309522729588338</v>
      </c>
      <c r="AP24" s="5">
        <v>93.163306740792294</v>
      </c>
      <c r="AQ24" s="5">
        <v>87.994096906457514</v>
      </c>
      <c r="AR24" s="5">
        <v>86.573204686230653</v>
      </c>
      <c r="AS24" s="5">
        <v>87.666347681190047</v>
      </c>
      <c r="AT24" s="5">
        <v>81.892919562402255</v>
      </c>
      <c r="AU24" s="5">
        <v>82.1735589956957</v>
      </c>
      <c r="AV24" s="5">
        <v>90.447981772434886</v>
      </c>
      <c r="AW24" s="5">
        <v>86.151811923059284</v>
      </c>
      <c r="AX24" s="5">
        <v>82.032669479435526</v>
      </c>
      <c r="AY24" s="5">
        <v>80.265088453966612</v>
      </c>
      <c r="AZ24" s="5">
        <v>91.20231665284696</v>
      </c>
      <c r="BA24" s="5">
        <v>86.32916682036246</v>
      </c>
      <c r="BB24" s="5">
        <v>81.916459506798546</v>
      </c>
      <c r="BC24" s="5">
        <v>90.118109295440462</v>
      </c>
      <c r="BD24" s="5">
        <v>88.785427819655354</v>
      </c>
      <c r="BE24" s="5">
        <v>89.454053381675266</v>
      </c>
      <c r="BF24" s="5">
        <v>88.211851051507651</v>
      </c>
      <c r="BG24" s="5">
        <v>83.868229886222679</v>
      </c>
      <c r="BH24" s="5">
        <v>85.752703384200984</v>
      </c>
      <c r="BI24" s="5">
        <v>85.806208815348739</v>
      </c>
      <c r="BJ24" s="5">
        <v>87.326533163493764</v>
      </c>
      <c r="BK24" s="5">
        <v>90.663667315597181</v>
      </c>
      <c r="BL24" s="5">
        <v>90.057431401290927</v>
      </c>
      <c r="BM24" s="5">
        <v>87.257305784432063</v>
      </c>
      <c r="BN24" s="5">
        <v>82.875454325852218</v>
      </c>
      <c r="BO24" s="5">
        <v>88.829640144554219</v>
      </c>
      <c r="BP24" s="5">
        <v>92.637192795384863</v>
      </c>
      <c r="BQ24" s="5">
        <v>80.490332334558516</v>
      </c>
      <c r="BR24" s="5">
        <v>82.976815697743078</v>
      </c>
      <c r="BS24" s="5">
        <v>83.355832953258115</v>
      </c>
      <c r="BT24" s="5">
        <v>76.945422975710841</v>
      </c>
      <c r="BU24" s="5">
        <v>88.524708590017553</v>
      </c>
      <c r="BV24" s="5">
        <v>83.485978545982249</v>
      </c>
      <c r="BW24" s="5">
        <v>85.319770249995372</v>
      </c>
      <c r="BX24" s="5">
        <v>90.830017324756113</v>
      </c>
      <c r="BY24" s="5">
        <v>89.601339547587074</v>
      </c>
      <c r="BZ24" s="5">
        <v>94.938326412650483</v>
      </c>
      <c r="CA24" s="5">
        <v>91.376746103564415</v>
      </c>
      <c r="CB24" s="5">
        <v>93.874880702548722</v>
      </c>
      <c r="CC24" s="5">
        <v>89.110403103911878</v>
      </c>
      <c r="CD24" s="5">
        <v>81.325752428358072</v>
      </c>
      <c r="CE24" s="5">
        <v>90.174576604613819</v>
      </c>
      <c r="CF24" s="5">
        <v>87.324784082057832</v>
      </c>
      <c r="CG24" s="5">
        <v>87.369250513442026</v>
      </c>
      <c r="CH24" s="5">
        <v>86.965543208242067</v>
      </c>
      <c r="CI24" s="5">
        <v>94.526924503757286</v>
      </c>
      <c r="CJ24" s="5">
        <v>87.513744701671712</v>
      </c>
      <c r="CK24" s="5">
        <v>87.03010847734879</v>
      </c>
      <c r="CL24" s="5">
        <v>91.941733418682333</v>
      </c>
      <c r="CM24" s="5">
        <v>90.559950694256472</v>
      </c>
      <c r="CN24" s="5">
        <v>83.816758176539651</v>
      </c>
      <c r="CO24" s="5">
        <v>91.238266182141558</v>
      </c>
      <c r="CP24" s="5">
        <v>90.721489219551358</v>
      </c>
      <c r="CQ24" s="5">
        <v>86.179761683309636</v>
      </c>
      <c r="CR24" s="5">
        <v>92.668631384032253</v>
      </c>
      <c r="CS24" s="5">
        <v>89.066250164058459</v>
      </c>
      <c r="CT24" s="5">
        <v>94.194627416599687</v>
      </c>
      <c r="CU24" s="5">
        <v>79.734642631754866</v>
      </c>
      <c r="CV24" s="5">
        <v>96.160790164390392</v>
      </c>
      <c r="CW24" s="5">
        <v>82.519541718466328</v>
      </c>
      <c r="CX24" s="5">
        <v>89.153242893106693</v>
      </c>
      <c r="CY24" s="5">
        <v>91.382941510388747</v>
      </c>
      <c r="CZ24" s="5">
        <v>88.941537957324172</v>
      </c>
      <c r="DA24" s="5">
        <v>87.388506215211763</v>
      </c>
      <c r="DB24" s="5">
        <v>95.825406642482989</v>
      </c>
      <c r="DC24" s="5">
        <v>92.881936754539737</v>
      </c>
      <c r="DD24" s="5">
        <v>83.535010133959346</v>
      </c>
      <c r="DE24" s="5">
        <v>89.036372485457207</v>
      </c>
      <c r="DF24" s="5"/>
      <c r="DG24" s="29">
        <v>0</v>
      </c>
      <c r="DH24" s="17">
        <v>0</v>
      </c>
      <c r="DI24" s="17">
        <v>0</v>
      </c>
      <c r="DJ24" s="17">
        <v>0</v>
      </c>
      <c r="DK24" s="17">
        <v>0</v>
      </c>
      <c r="DL24" s="17">
        <v>0</v>
      </c>
      <c r="DM24" s="17">
        <v>0</v>
      </c>
      <c r="DN24" s="17">
        <v>0</v>
      </c>
      <c r="DO24" s="17">
        <v>1</v>
      </c>
      <c r="DP24" s="17">
        <v>0</v>
      </c>
      <c r="DQ24" s="17">
        <v>-1</v>
      </c>
      <c r="DR24" s="17">
        <v>0</v>
      </c>
      <c r="DS24" s="17">
        <v>0</v>
      </c>
      <c r="DT24" s="17">
        <v>0</v>
      </c>
      <c r="DU24" s="17">
        <v>0</v>
      </c>
      <c r="DV24" s="17">
        <v>0</v>
      </c>
      <c r="DW24" s="30">
        <v>0</v>
      </c>
      <c r="DX24" s="5"/>
      <c r="DY24" s="5"/>
      <c r="DZ24" s="5"/>
      <c r="EA24" s="29">
        <v>0</v>
      </c>
      <c r="EB24" s="17">
        <v>0</v>
      </c>
      <c r="EC24" s="17">
        <v>0</v>
      </c>
      <c r="ED24" s="17">
        <v>0</v>
      </c>
      <c r="EE24" s="17">
        <v>0</v>
      </c>
      <c r="EF24" s="17">
        <v>0</v>
      </c>
      <c r="EG24" s="17">
        <v>0</v>
      </c>
      <c r="EH24" s="17">
        <v>0</v>
      </c>
      <c r="EI24" s="17">
        <v>0</v>
      </c>
      <c r="EJ24" s="17">
        <v>0</v>
      </c>
      <c r="EK24" s="17">
        <v>0</v>
      </c>
      <c r="EL24" s="17">
        <v>0</v>
      </c>
      <c r="EM24" s="17">
        <v>0</v>
      </c>
      <c r="EN24" s="17">
        <v>0</v>
      </c>
      <c r="EO24" s="17">
        <v>1</v>
      </c>
      <c r="EP24" s="17">
        <v>0</v>
      </c>
      <c r="EQ24" s="17">
        <v>0</v>
      </c>
      <c r="ER24" s="17">
        <v>0</v>
      </c>
      <c r="ES24" s="17">
        <v>0</v>
      </c>
      <c r="ET24" s="17">
        <v>0</v>
      </c>
      <c r="EU24" s="17">
        <v>0</v>
      </c>
      <c r="EV24" s="17">
        <v>0</v>
      </c>
      <c r="EW24" s="17">
        <v>0</v>
      </c>
      <c r="EX24" s="17">
        <v>-1</v>
      </c>
      <c r="EY24" s="17">
        <v>1</v>
      </c>
      <c r="EZ24" s="17">
        <v>0</v>
      </c>
      <c r="FA24" s="17">
        <v>0</v>
      </c>
      <c r="FB24" s="17">
        <v>0</v>
      </c>
      <c r="FC24" s="17">
        <v>0</v>
      </c>
      <c r="FD24" s="17">
        <v>0</v>
      </c>
      <c r="FE24" s="17">
        <v>0</v>
      </c>
      <c r="FF24" s="17">
        <v>0</v>
      </c>
      <c r="FG24" s="17">
        <v>0</v>
      </c>
      <c r="FH24" s="17">
        <v>0</v>
      </c>
      <c r="FI24" s="17">
        <v>0</v>
      </c>
      <c r="FJ24" s="17">
        <v>0</v>
      </c>
      <c r="FK24" s="17">
        <v>0</v>
      </c>
      <c r="FL24" s="17">
        <v>0</v>
      </c>
      <c r="FM24" s="17">
        <v>0</v>
      </c>
      <c r="FN24" s="17">
        <v>0</v>
      </c>
      <c r="FO24" s="17">
        <v>0</v>
      </c>
      <c r="FP24" s="17">
        <v>0</v>
      </c>
      <c r="FQ24" s="17">
        <v>0</v>
      </c>
      <c r="FR24" s="17">
        <v>0</v>
      </c>
      <c r="FS24" s="17">
        <v>0</v>
      </c>
      <c r="FT24" s="17">
        <v>0</v>
      </c>
      <c r="FU24" s="17">
        <v>0</v>
      </c>
      <c r="FV24" s="17">
        <v>0</v>
      </c>
      <c r="FW24" s="17">
        <v>0</v>
      </c>
      <c r="FX24" s="17">
        <v>0</v>
      </c>
      <c r="FY24" s="17">
        <v>1</v>
      </c>
      <c r="FZ24" s="17">
        <v>0</v>
      </c>
      <c r="GA24" s="17">
        <v>0</v>
      </c>
      <c r="GB24" s="17">
        <v>0</v>
      </c>
      <c r="GC24" s="17">
        <v>0</v>
      </c>
      <c r="GD24" s="17">
        <v>0</v>
      </c>
      <c r="GE24" s="17">
        <v>0</v>
      </c>
      <c r="GF24" s="17">
        <v>0</v>
      </c>
      <c r="GG24" s="17">
        <v>0</v>
      </c>
      <c r="GH24" s="17">
        <v>0</v>
      </c>
      <c r="GI24" s="17">
        <v>0</v>
      </c>
      <c r="GJ24" s="17">
        <v>0</v>
      </c>
      <c r="GK24" s="17">
        <v>0</v>
      </c>
      <c r="GL24" s="17">
        <v>0</v>
      </c>
      <c r="GM24" s="17">
        <v>0</v>
      </c>
      <c r="GN24" s="17">
        <v>0</v>
      </c>
      <c r="GO24" s="17">
        <v>0</v>
      </c>
      <c r="GP24" s="17">
        <v>0</v>
      </c>
      <c r="GQ24" s="17">
        <v>0</v>
      </c>
      <c r="GR24" s="17">
        <v>0</v>
      </c>
      <c r="GS24" s="17">
        <v>0</v>
      </c>
      <c r="GT24" s="17">
        <v>0</v>
      </c>
      <c r="GU24" s="17">
        <v>1</v>
      </c>
      <c r="GV24" s="17">
        <v>0</v>
      </c>
      <c r="GW24" s="17">
        <v>0</v>
      </c>
      <c r="GX24" s="17">
        <v>0</v>
      </c>
      <c r="GY24" s="17">
        <v>0</v>
      </c>
      <c r="GZ24" s="17">
        <v>0</v>
      </c>
      <c r="HA24" s="17">
        <v>1</v>
      </c>
      <c r="HB24" s="17">
        <v>0</v>
      </c>
      <c r="HC24" s="17">
        <v>0</v>
      </c>
      <c r="HD24" s="30">
        <v>0</v>
      </c>
    </row>
    <row r="25" spans="1:212" ht="25.5" customHeight="1" x14ac:dyDescent="0.2">
      <c r="A25" s="48">
        <v>19</v>
      </c>
      <c r="B25" s="3" t="s">
        <v>309</v>
      </c>
      <c r="C25" s="10" t="s">
        <v>32</v>
      </c>
      <c r="D25" s="143" t="s">
        <v>11</v>
      </c>
      <c r="E25" s="23">
        <v>65.834552406629825</v>
      </c>
      <c r="F25" s="147">
        <v>14129</v>
      </c>
      <c r="G25" s="18"/>
      <c r="H25" s="5">
        <v>66.901696659782388</v>
      </c>
      <c r="I25" s="5">
        <v>62.010770357914303</v>
      </c>
      <c r="J25" s="5">
        <v>66.012256519988938</v>
      </c>
      <c r="K25" s="5">
        <v>66.680289262078418</v>
      </c>
      <c r="L25" s="5">
        <v>70.136136831969011</v>
      </c>
      <c r="M25" s="5">
        <v>67.395337798420186</v>
      </c>
      <c r="N25" s="5">
        <v>62.646569113444308</v>
      </c>
      <c r="O25" s="5">
        <v>72.923620858348812</v>
      </c>
      <c r="P25" s="5">
        <v>68.809293288887091</v>
      </c>
      <c r="Q25" s="5">
        <v>65.295538004654745</v>
      </c>
      <c r="R25" s="5">
        <v>58.538066305464966</v>
      </c>
      <c r="S25" s="5">
        <v>72.092506650877624</v>
      </c>
      <c r="T25" s="5">
        <v>65.141507212529461</v>
      </c>
      <c r="U25" s="5">
        <v>64.330187469975002</v>
      </c>
      <c r="V25" s="5">
        <v>69.463725389051746</v>
      </c>
      <c r="W25" s="5">
        <v>70.056295217452288</v>
      </c>
      <c r="X25" s="5">
        <v>57.980328592897003</v>
      </c>
      <c r="Y25" s="18"/>
      <c r="Z25" s="153">
        <v>51.581521395182563</v>
      </c>
      <c r="AA25" s="25">
        <v>83.878114085067551</v>
      </c>
      <c r="AB25" s="5">
        <v>55.20893715305025</v>
      </c>
      <c r="AC25" s="5">
        <v>67.222994228143577</v>
      </c>
      <c r="AD25" s="5">
        <v>69.21907166891647</v>
      </c>
      <c r="AE25" s="5">
        <v>63.595154559057832</v>
      </c>
      <c r="AF25" s="5">
        <v>58.859744268805379</v>
      </c>
      <c r="AG25" s="5">
        <v>60.19548681705119</v>
      </c>
      <c r="AH25" s="5">
        <v>65.864246577169411</v>
      </c>
      <c r="AI25" s="5">
        <v>69.054368972772536</v>
      </c>
      <c r="AJ25" s="5">
        <v>62.08351353816407</v>
      </c>
      <c r="AK25" s="5">
        <v>65.249758903208033</v>
      </c>
      <c r="AL25" s="5">
        <v>65.141507212529461</v>
      </c>
      <c r="AM25" s="5">
        <v>59.748206208214242</v>
      </c>
      <c r="AN25" s="5">
        <v>60.399642636164984</v>
      </c>
      <c r="AO25" s="5">
        <v>66.106467536361649</v>
      </c>
      <c r="AP25" s="5">
        <v>74.409923230406847</v>
      </c>
      <c r="AQ25" s="5">
        <v>64.73017946977707</v>
      </c>
      <c r="AR25" s="5">
        <v>64.895652790729997</v>
      </c>
      <c r="AS25" s="5">
        <v>56.239699260501098</v>
      </c>
      <c r="AT25" s="5">
        <v>51.581521395182563</v>
      </c>
      <c r="AU25" s="5">
        <v>58.717300089833003</v>
      </c>
      <c r="AV25" s="5">
        <v>65.49240295217777</v>
      </c>
      <c r="AW25" s="5">
        <v>69.931620636105279</v>
      </c>
      <c r="AX25" s="5">
        <v>69.478441953688716</v>
      </c>
      <c r="AY25" s="5">
        <v>55.101830949014122</v>
      </c>
      <c r="AZ25" s="5">
        <v>63.754821202705948</v>
      </c>
      <c r="BA25" s="5">
        <v>67.02294528088089</v>
      </c>
      <c r="BB25" s="5">
        <v>60.315343711123383</v>
      </c>
      <c r="BC25" s="5">
        <v>70.012346223718339</v>
      </c>
      <c r="BD25" s="5">
        <v>70.005910050499736</v>
      </c>
      <c r="BE25" s="5">
        <v>70.516168843613741</v>
      </c>
      <c r="BF25" s="5">
        <v>67.583615541217114</v>
      </c>
      <c r="BG25" s="5">
        <v>67.925386235682794</v>
      </c>
      <c r="BH25" s="5">
        <v>69.723633845092138</v>
      </c>
      <c r="BI25" s="5">
        <v>64.987365925393931</v>
      </c>
      <c r="BJ25" s="5">
        <v>66.9082786345854</v>
      </c>
      <c r="BK25" s="5">
        <v>72.365427245430268</v>
      </c>
      <c r="BL25" s="5">
        <v>68.418680159741427</v>
      </c>
      <c r="BM25" s="5">
        <v>64.511135410091171</v>
      </c>
      <c r="BN25" s="5">
        <v>68.33462734982065</v>
      </c>
      <c r="BO25" s="5">
        <v>68.403936814170962</v>
      </c>
      <c r="BP25" s="5">
        <v>67.165322661287092</v>
      </c>
      <c r="BQ25" s="5">
        <v>66.913286654510955</v>
      </c>
      <c r="BR25" s="5">
        <v>62.010770357914303</v>
      </c>
      <c r="BS25" s="5">
        <v>69.907832111960417</v>
      </c>
      <c r="BT25" s="5">
        <v>66.737586120012338</v>
      </c>
      <c r="BU25" s="5">
        <v>63.695505319076084</v>
      </c>
      <c r="BV25" s="5">
        <v>72.052900816116932</v>
      </c>
      <c r="BW25" s="5">
        <v>63.758924706258114</v>
      </c>
      <c r="BX25" s="5">
        <v>82.242416495497395</v>
      </c>
      <c r="BY25" s="5">
        <v>72.019444955828547</v>
      </c>
      <c r="BZ25" s="5">
        <v>73.438002552148362</v>
      </c>
      <c r="CA25" s="5">
        <v>73.068102044517644</v>
      </c>
      <c r="CB25" s="5">
        <v>81.019369569739283</v>
      </c>
      <c r="CC25" s="5">
        <v>67.48918667525416</v>
      </c>
      <c r="CD25" s="5">
        <v>58.030509278445066</v>
      </c>
      <c r="CE25" s="5">
        <v>76.465955618960308</v>
      </c>
      <c r="CF25" s="5">
        <v>69.542414973154962</v>
      </c>
      <c r="CG25" s="5">
        <v>75.127700107760631</v>
      </c>
      <c r="CH25" s="5">
        <v>75.89529188674554</v>
      </c>
      <c r="CI25" s="5">
        <v>76.400657114987567</v>
      </c>
      <c r="CJ25" s="5">
        <v>66.485158212198996</v>
      </c>
      <c r="CK25" s="5">
        <v>83.878114085067551</v>
      </c>
      <c r="CL25" s="5">
        <v>73.456779705646198</v>
      </c>
      <c r="CM25" s="5">
        <v>66.725094823298775</v>
      </c>
      <c r="CN25" s="5">
        <v>67.226716956159393</v>
      </c>
      <c r="CO25" s="5">
        <v>66.768249402397728</v>
      </c>
      <c r="CP25" s="5">
        <v>73.486920705881104</v>
      </c>
      <c r="CQ25" s="5">
        <v>79.79064917028812</v>
      </c>
      <c r="CR25" s="5">
        <v>78.118930077181787</v>
      </c>
      <c r="CS25" s="5">
        <v>75.954286972366276</v>
      </c>
      <c r="CT25" s="5">
        <v>81.98704947137513</v>
      </c>
      <c r="CU25" s="5">
        <v>61.209186081781262</v>
      </c>
      <c r="CV25" s="5">
        <v>72.029624045408823</v>
      </c>
      <c r="CW25" s="5">
        <v>63.719692430040276</v>
      </c>
      <c r="CX25" s="5">
        <v>69.0270684321749</v>
      </c>
      <c r="CY25" s="5">
        <v>79.223556650559829</v>
      </c>
      <c r="CZ25" s="5">
        <v>63.747745623110198</v>
      </c>
      <c r="DA25" s="5">
        <v>64.973075540395129</v>
      </c>
      <c r="DB25" s="5">
        <v>78.424366676064153</v>
      </c>
      <c r="DC25" s="5">
        <v>67.17508995226315</v>
      </c>
      <c r="DD25" s="5">
        <v>68.857685475749548</v>
      </c>
      <c r="DE25" s="5">
        <v>81.131988345980574</v>
      </c>
      <c r="DF25" s="5"/>
      <c r="DG25" s="29">
        <v>0</v>
      </c>
      <c r="DH25" s="17">
        <v>0</v>
      </c>
      <c r="DI25" s="17">
        <v>0</v>
      </c>
      <c r="DJ25" s="17">
        <v>0</v>
      </c>
      <c r="DK25" s="17">
        <v>0</v>
      </c>
      <c r="DL25" s="17">
        <v>0</v>
      </c>
      <c r="DM25" s="17">
        <v>0</v>
      </c>
      <c r="DN25" s="17">
        <v>1</v>
      </c>
      <c r="DO25" s="17">
        <v>0</v>
      </c>
      <c r="DP25" s="17">
        <v>0</v>
      </c>
      <c r="DQ25" s="17">
        <v>-1</v>
      </c>
      <c r="DR25" s="17">
        <v>1</v>
      </c>
      <c r="DS25" s="17">
        <v>0</v>
      </c>
      <c r="DT25" s="17">
        <v>0</v>
      </c>
      <c r="DU25" s="17">
        <v>0</v>
      </c>
      <c r="DV25" s="17">
        <v>0</v>
      </c>
      <c r="DW25" s="30">
        <v>-1</v>
      </c>
      <c r="DX25" s="5"/>
      <c r="DY25" s="5"/>
      <c r="DZ25" s="5"/>
      <c r="EA25" s="29">
        <v>-1</v>
      </c>
      <c r="EB25" s="17">
        <v>0</v>
      </c>
      <c r="EC25" s="17">
        <v>0</v>
      </c>
      <c r="ED25" s="17">
        <v>0</v>
      </c>
      <c r="EE25" s="17">
        <v>0</v>
      </c>
      <c r="EF25" s="17">
        <v>0</v>
      </c>
      <c r="EG25" s="17">
        <v>0</v>
      </c>
      <c r="EH25" s="17">
        <v>0</v>
      </c>
      <c r="EI25" s="17">
        <v>0</v>
      </c>
      <c r="EJ25" s="17">
        <v>0</v>
      </c>
      <c r="EK25" s="17">
        <v>0</v>
      </c>
      <c r="EL25" s="17">
        <v>0</v>
      </c>
      <c r="EM25" s="17">
        <v>0</v>
      </c>
      <c r="EN25" s="17">
        <v>0</v>
      </c>
      <c r="EO25" s="17">
        <v>1</v>
      </c>
      <c r="EP25" s="17">
        <v>0</v>
      </c>
      <c r="EQ25" s="17">
        <v>0</v>
      </c>
      <c r="ER25" s="17">
        <v>-1</v>
      </c>
      <c r="ES25" s="17">
        <v>-1</v>
      </c>
      <c r="ET25" s="17">
        <v>0</v>
      </c>
      <c r="EU25" s="17">
        <v>0</v>
      </c>
      <c r="EV25" s="17">
        <v>0</v>
      </c>
      <c r="EW25" s="17">
        <v>0</v>
      </c>
      <c r="EX25" s="17">
        <v>-1</v>
      </c>
      <c r="EY25" s="17">
        <v>0</v>
      </c>
      <c r="EZ25" s="17">
        <v>0</v>
      </c>
      <c r="FA25" s="17">
        <v>0</v>
      </c>
      <c r="FB25" s="17">
        <v>0</v>
      </c>
      <c r="FC25" s="17">
        <v>0</v>
      </c>
      <c r="FD25" s="17">
        <v>0</v>
      </c>
      <c r="FE25" s="17">
        <v>0</v>
      </c>
      <c r="FF25" s="17">
        <v>0</v>
      </c>
      <c r="FG25" s="17">
        <v>0</v>
      </c>
      <c r="FH25" s="17">
        <v>0</v>
      </c>
      <c r="FI25" s="17">
        <v>0</v>
      </c>
      <c r="FJ25" s="17">
        <v>0</v>
      </c>
      <c r="FK25" s="17">
        <v>0</v>
      </c>
      <c r="FL25" s="17">
        <v>0</v>
      </c>
      <c r="FM25" s="17">
        <v>0</v>
      </c>
      <c r="FN25" s="17">
        <v>0</v>
      </c>
      <c r="FO25" s="17">
        <v>0</v>
      </c>
      <c r="FP25" s="17">
        <v>0</v>
      </c>
      <c r="FQ25" s="17">
        <v>0</v>
      </c>
      <c r="FR25" s="17">
        <v>0</v>
      </c>
      <c r="FS25" s="17">
        <v>0</v>
      </c>
      <c r="FT25" s="17">
        <v>0</v>
      </c>
      <c r="FU25" s="17">
        <v>0</v>
      </c>
      <c r="FV25" s="17">
        <v>0</v>
      </c>
      <c r="FW25" s="17">
        <v>1</v>
      </c>
      <c r="FX25" s="17">
        <v>0</v>
      </c>
      <c r="FY25" s="17">
        <v>0</v>
      </c>
      <c r="FZ25" s="17">
        <v>0</v>
      </c>
      <c r="GA25" s="17">
        <v>1</v>
      </c>
      <c r="GB25" s="17">
        <v>0</v>
      </c>
      <c r="GC25" s="17">
        <v>0</v>
      </c>
      <c r="GD25" s="17">
        <v>0</v>
      </c>
      <c r="GE25" s="17">
        <v>0</v>
      </c>
      <c r="GF25" s="17">
        <v>0</v>
      </c>
      <c r="GG25" s="17">
        <v>0</v>
      </c>
      <c r="GH25" s="17">
        <v>0</v>
      </c>
      <c r="GI25" s="17">
        <v>0</v>
      </c>
      <c r="GJ25" s="17">
        <v>1</v>
      </c>
      <c r="GK25" s="17">
        <v>0</v>
      </c>
      <c r="GL25" s="17">
        <v>0</v>
      </c>
      <c r="GM25" s="17">
        <v>0</v>
      </c>
      <c r="GN25" s="17">
        <v>0</v>
      </c>
      <c r="GO25" s="17">
        <v>0</v>
      </c>
      <c r="GP25" s="17">
        <v>0</v>
      </c>
      <c r="GQ25" s="17">
        <v>0</v>
      </c>
      <c r="GR25" s="17">
        <v>0</v>
      </c>
      <c r="GS25" s="17">
        <v>0</v>
      </c>
      <c r="GT25" s="17">
        <v>0</v>
      </c>
      <c r="GU25" s="17">
        <v>0</v>
      </c>
      <c r="GV25" s="17">
        <v>0</v>
      </c>
      <c r="GW25" s="17">
        <v>0</v>
      </c>
      <c r="GX25" s="17">
        <v>1</v>
      </c>
      <c r="GY25" s="17">
        <v>0</v>
      </c>
      <c r="GZ25" s="17">
        <v>0</v>
      </c>
      <c r="HA25" s="17">
        <v>0</v>
      </c>
      <c r="HB25" s="17">
        <v>0</v>
      </c>
      <c r="HC25" s="17">
        <v>0</v>
      </c>
      <c r="HD25" s="30">
        <v>1</v>
      </c>
    </row>
    <row r="26" spans="1:212" ht="25.5" customHeight="1" x14ac:dyDescent="0.2">
      <c r="A26" s="48">
        <v>20</v>
      </c>
      <c r="B26" s="3" t="s">
        <v>309</v>
      </c>
      <c r="C26" s="10" t="s">
        <v>33</v>
      </c>
      <c r="D26" s="143" t="s">
        <v>11</v>
      </c>
      <c r="E26" s="23">
        <v>67.97784493297533</v>
      </c>
      <c r="F26" s="147">
        <v>10728</v>
      </c>
      <c r="G26" s="18"/>
      <c r="H26" s="5">
        <v>71.373511462649034</v>
      </c>
      <c r="I26" s="5">
        <v>60.127343750792392</v>
      </c>
      <c r="J26" s="5">
        <v>67.170698131424118</v>
      </c>
      <c r="K26" s="5">
        <v>71.032184329327407</v>
      </c>
      <c r="L26" s="5">
        <v>68.917619205572905</v>
      </c>
      <c r="M26" s="5">
        <v>69.565506365833286</v>
      </c>
      <c r="N26" s="5">
        <v>62.429830037997483</v>
      </c>
      <c r="O26" s="5">
        <v>71.568460271836713</v>
      </c>
      <c r="P26" s="5">
        <v>68.461160969697147</v>
      </c>
      <c r="Q26" s="5">
        <v>72.390472076780952</v>
      </c>
      <c r="R26" s="5">
        <v>65.070232608634043</v>
      </c>
      <c r="S26" s="5">
        <v>71.222155026122195</v>
      </c>
      <c r="T26" s="5">
        <v>69.091711778498549</v>
      </c>
      <c r="U26" s="5">
        <v>66.473682856275843</v>
      </c>
      <c r="V26" s="5">
        <v>74.16829902152638</v>
      </c>
      <c r="W26" s="5">
        <v>70.038850043427928</v>
      </c>
      <c r="X26" s="5">
        <v>59.436088982293491</v>
      </c>
      <c r="Y26" s="18"/>
      <c r="Z26" s="153">
        <v>50.706871227884541</v>
      </c>
      <c r="AA26" s="25">
        <v>93.616578071928799</v>
      </c>
      <c r="AB26" s="5">
        <v>54.400095220096631</v>
      </c>
      <c r="AC26" s="5">
        <v>63.661246624693092</v>
      </c>
      <c r="AD26" s="5">
        <v>71.85930931343934</v>
      </c>
      <c r="AE26" s="5">
        <v>66.052506817927679</v>
      </c>
      <c r="AF26" s="5">
        <v>70.482679263633713</v>
      </c>
      <c r="AG26" s="5">
        <v>63.466156207559941</v>
      </c>
      <c r="AH26" s="5">
        <v>77.993718686721962</v>
      </c>
      <c r="AI26" s="5">
        <v>66.102774856122252</v>
      </c>
      <c r="AJ26" s="5">
        <v>65.12583899077093</v>
      </c>
      <c r="AK26" s="5">
        <v>74.234970482382565</v>
      </c>
      <c r="AL26" s="5">
        <v>69.091711778498549</v>
      </c>
      <c r="AM26" s="5">
        <v>59.867639323384523</v>
      </c>
      <c r="AN26" s="5">
        <v>68.848415360398519</v>
      </c>
      <c r="AO26" s="5">
        <v>69.085531709021282</v>
      </c>
      <c r="AP26" s="5">
        <v>82.362384151697981</v>
      </c>
      <c r="AQ26" s="5">
        <v>61.733410483557968</v>
      </c>
      <c r="AR26" s="5">
        <v>59.730588236699191</v>
      </c>
      <c r="AS26" s="5">
        <v>58.557533126600234</v>
      </c>
      <c r="AT26" s="5">
        <v>62.666822988549974</v>
      </c>
      <c r="AU26" s="5">
        <v>60.998752867800391</v>
      </c>
      <c r="AV26" s="5">
        <v>71.177578310241415</v>
      </c>
      <c r="AW26" s="5">
        <v>67.672283607551364</v>
      </c>
      <c r="AX26" s="5">
        <v>68.252416517899988</v>
      </c>
      <c r="AY26" s="5">
        <v>66.750423902147986</v>
      </c>
      <c r="AZ26" s="5">
        <v>67.912217667820229</v>
      </c>
      <c r="BA26" s="5">
        <v>67.965043902500938</v>
      </c>
      <c r="BB26" s="5">
        <v>61.648899786098021</v>
      </c>
      <c r="BC26" s="5">
        <v>72.167961611534054</v>
      </c>
      <c r="BD26" s="5">
        <v>70.513990288490731</v>
      </c>
      <c r="BE26" s="5">
        <v>72.156419243968202</v>
      </c>
      <c r="BF26" s="5">
        <v>68.111096506272219</v>
      </c>
      <c r="BG26" s="5">
        <v>75.983595626508475</v>
      </c>
      <c r="BH26" s="5">
        <v>65.901833622447242</v>
      </c>
      <c r="BI26" s="5">
        <v>68.838862269464741</v>
      </c>
      <c r="BJ26" s="5">
        <v>63.501549214490204</v>
      </c>
      <c r="BK26" s="5">
        <v>73.647390357772451</v>
      </c>
      <c r="BL26" s="5">
        <v>72.050657050399934</v>
      </c>
      <c r="BM26" s="5">
        <v>70.846678368243033</v>
      </c>
      <c r="BN26" s="5">
        <v>69.268486355285631</v>
      </c>
      <c r="BO26" s="5">
        <v>67.745969830851436</v>
      </c>
      <c r="BP26" s="5">
        <v>68.436698974474453</v>
      </c>
      <c r="BQ26" s="5">
        <v>70.726284957217516</v>
      </c>
      <c r="BR26" s="5">
        <v>60.127343750792392</v>
      </c>
      <c r="BS26" s="5">
        <v>70.505140054161259</v>
      </c>
      <c r="BT26" s="5">
        <v>67.296583694497372</v>
      </c>
      <c r="BU26" s="5">
        <v>59.352903706466186</v>
      </c>
      <c r="BV26" s="5">
        <v>63.790213144424612</v>
      </c>
      <c r="BW26" s="5">
        <v>55.28965014967936</v>
      </c>
      <c r="BX26" s="5">
        <v>55.810073606323343</v>
      </c>
      <c r="BY26" s="5">
        <v>69.684118631846488</v>
      </c>
      <c r="BZ26" s="5">
        <v>81.144050872368652</v>
      </c>
      <c r="CA26" s="5">
        <v>77.669997180675026</v>
      </c>
      <c r="CB26" s="5">
        <v>79.038206053056541</v>
      </c>
      <c r="CC26" s="5">
        <v>68.300059509704994</v>
      </c>
      <c r="CD26" s="5">
        <v>53.28867611987841</v>
      </c>
      <c r="CE26" s="5">
        <v>73.683025624785969</v>
      </c>
      <c r="CF26" s="5">
        <v>81.809543931304603</v>
      </c>
      <c r="CG26" s="5">
        <v>73.55460011021384</v>
      </c>
      <c r="CH26" s="5">
        <v>75.556253447093553</v>
      </c>
      <c r="CI26" s="5">
        <v>81.878458250742341</v>
      </c>
      <c r="CJ26" s="5">
        <v>85.310381074991597</v>
      </c>
      <c r="CK26" s="5">
        <v>66.160707000862814</v>
      </c>
      <c r="CL26" s="5">
        <v>53.770854490239614</v>
      </c>
      <c r="CM26" s="5">
        <v>79.260208066936372</v>
      </c>
      <c r="CN26" s="5">
        <v>50.706871227884541</v>
      </c>
      <c r="CO26" s="5">
        <v>81.980563090438864</v>
      </c>
      <c r="CP26" s="5">
        <v>65.407721998608153</v>
      </c>
      <c r="CQ26" s="5">
        <v>80.23904072449298</v>
      </c>
      <c r="CR26" s="5">
        <v>79.11353845204934</v>
      </c>
      <c r="CS26" s="5">
        <v>73.153975796065353</v>
      </c>
      <c r="CT26" s="5">
        <v>93.616578071928799</v>
      </c>
      <c r="CU26" s="5">
        <v>58.601970175745954</v>
      </c>
      <c r="CV26" s="5">
        <v>79.41772104480701</v>
      </c>
      <c r="CW26" s="5">
        <v>67.368116180442499</v>
      </c>
      <c r="CX26" s="5">
        <v>84.584010240416518</v>
      </c>
      <c r="CY26" s="5">
        <v>71.173314096037274</v>
      </c>
      <c r="CZ26" s="5">
        <v>77.461881837178311</v>
      </c>
      <c r="DA26" s="5">
        <v>67.085649379332523</v>
      </c>
      <c r="DB26" s="5">
        <v>91.318737549397326</v>
      </c>
      <c r="DC26" s="5">
        <v>82.857277457161842</v>
      </c>
      <c r="DD26" s="5">
        <v>74.106295592357711</v>
      </c>
      <c r="DE26" s="5">
        <v>80.605733265975388</v>
      </c>
      <c r="DF26" s="5"/>
      <c r="DG26" s="29">
        <v>0</v>
      </c>
      <c r="DH26" s="17">
        <v>0</v>
      </c>
      <c r="DI26" s="17">
        <v>0</v>
      </c>
      <c r="DJ26" s="17">
        <v>0</v>
      </c>
      <c r="DK26" s="17">
        <v>0</v>
      </c>
      <c r="DL26" s="17">
        <v>0</v>
      </c>
      <c r="DM26" s="17">
        <v>0</v>
      </c>
      <c r="DN26" s="17">
        <v>0</v>
      </c>
      <c r="DO26" s="17">
        <v>0</v>
      </c>
      <c r="DP26" s="17">
        <v>0</v>
      </c>
      <c r="DQ26" s="17">
        <v>0</v>
      </c>
      <c r="DR26" s="17">
        <v>0</v>
      </c>
      <c r="DS26" s="17">
        <v>0</v>
      </c>
      <c r="DT26" s="17">
        <v>0</v>
      </c>
      <c r="DU26" s="17">
        <v>1</v>
      </c>
      <c r="DV26" s="17">
        <v>0</v>
      </c>
      <c r="DW26" s="30">
        <v>-1</v>
      </c>
      <c r="DX26" s="5"/>
      <c r="DY26" s="5"/>
      <c r="DZ26" s="5"/>
      <c r="EA26" s="29">
        <v>-1</v>
      </c>
      <c r="EB26" s="17">
        <v>0</v>
      </c>
      <c r="EC26" s="17">
        <v>0</v>
      </c>
      <c r="ED26" s="17">
        <v>0</v>
      </c>
      <c r="EE26" s="17">
        <v>0</v>
      </c>
      <c r="EF26" s="17">
        <v>0</v>
      </c>
      <c r="EG26" s="17">
        <v>1</v>
      </c>
      <c r="EH26" s="17">
        <v>0</v>
      </c>
      <c r="EI26" s="17">
        <v>0</v>
      </c>
      <c r="EJ26" s="17">
        <v>0</v>
      </c>
      <c r="EK26" s="17">
        <v>0</v>
      </c>
      <c r="EL26" s="17">
        <v>-1</v>
      </c>
      <c r="EM26" s="17">
        <v>0</v>
      </c>
      <c r="EN26" s="17">
        <v>0</v>
      </c>
      <c r="EO26" s="17">
        <v>1</v>
      </c>
      <c r="EP26" s="17">
        <v>0</v>
      </c>
      <c r="EQ26" s="17">
        <v>0</v>
      </c>
      <c r="ER26" s="17">
        <v>-1</v>
      </c>
      <c r="ES26" s="17">
        <v>0</v>
      </c>
      <c r="ET26" s="17">
        <v>0</v>
      </c>
      <c r="EU26" s="17">
        <v>0</v>
      </c>
      <c r="EV26" s="17">
        <v>0</v>
      </c>
      <c r="EW26" s="17">
        <v>0</v>
      </c>
      <c r="EX26" s="17">
        <v>0</v>
      </c>
      <c r="EY26" s="17">
        <v>0</v>
      </c>
      <c r="EZ26" s="17">
        <v>0</v>
      </c>
      <c r="FA26" s="17">
        <v>0</v>
      </c>
      <c r="FB26" s="17">
        <v>0</v>
      </c>
      <c r="FC26" s="17">
        <v>0</v>
      </c>
      <c r="FD26" s="17">
        <v>0</v>
      </c>
      <c r="FE26" s="17">
        <v>0</v>
      </c>
      <c r="FF26" s="17">
        <v>1</v>
      </c>
      <c r="FG26" s="17">
        <v>0</v>
      </c>
      <c r="FH26" s="17">
        <v>0</v>
      </c>
      <c r="FI26" s="17">
        <v>0</v>
      </c>
      <c r="FJ26" s="17">
        <v>0</v>
      </c>
      <c r="FK26" s="17">
        <v>0</v>
      </c>
      <c r="FL26" s="17">
        <v>0</v>
      </c>
      <c r="FM26" s="17">
        <v>0</v>
      </c>
      <c r="FN26" s="17">
        <v>0</v>
      </c>
      <c r="FO26" s="17">
        <v>0</v>
      </c>
      <c r="FP26" s="17">
        <v>0</v>
      </c>
      <c r="FQ26" s="17">
        <v>0</v>
      </c>
      <c r="FR26" s="17">
        <v>0</v>
      </c>
      <c r="FS26" s="17">
        <v>0</v>
      </c>
      <c r="FT26" s="17">
        <v>0</v>
      </c>
      <c r="FU26" s="17">
        <v>0</v>
      </c>
      <c r="FV26" s="17">
        <v>0</v>
      </c>
      <c r="FW26" s="17">
        <v>0</v>
      </c>
      <c r="FX26" s="17">
        <v>0</v>
      </c>
      <c r="FY26" s="17">
        <v>1</v>
      </c>
      <c r="FZ26" s="17">
        <v>0</v>
      </c>
      <c r="GA26" s="17">
        <v>0</v>
      </c>
      <c r="GB26" s="17">
        <v>0</v>
      </c>
      <c r="GC26" s="17">
        <v>0</v>
      </c>
      <c r="GD26" s="17">
        <v>0</v>
      </c>
      <c r="GE26" s="17">
        <v>0</v>
      </c>
      <c r="GF26" s="17">
        <v>0</v>
      </c>
      <c r="GG26" s="17">
        <v>0</v>
      </c>
      <c r="GH26" s="17">
        <v>0</v>
      </c>
      <c r="GI26" s="17">
        <v>0</v>
      </c>
      <c r="GJ26" s="17">
        <v>0</v>
      </c>
      <c r="GK26" s="17">
        <v>0</v>
      </c>
      <c r="GL26" s="17">
        <v>0</v>
      </c>
      <c r="GM26" s="17">
        <v>0</v>
      </c>
      <c r="GN26" s="17">
        <v>0</v>
      </c>
      <c r="GO26" s="17">
        <v>0</v>
      </c>
      <c r="GP26" s="17">
        <v>0</v>
      </c>
      <c r="GQ26" s="17">
        <v>0</v>
      </c>
      <c r="GR26" s="17">
        <v>0</v>
      </c>
      <c r="GS26" s="17">
        <v>1</v>
      </c>
      <c r="GT26" s="17">
        <v>0</v>
      </c>
      <c r="GU26" s="17">
        <v>0</v>
      </c>
      <c r="GV26" s="17">
        <v>0</v>
      </c>
      <c r="GW26" s="17">
        <v>1</v>
      </c>
      <c r="GX26" s="17">
        <v>0</v>
      </c>
      <c r="GY26" s="17">
        <v>0</v>
      </c>
      <c r="GZ26" s="17">
        <v>0</v>
      </c>
      <c r="HA26" s="17">
        <v>1</v>
      </c>
      <c r="HB26" s="17">
        <v>0</v>
      </c>
      <c r="HC26" s="17">
        <v>0</v>
      </c>
      <c r="HD26" s="30">
        <v>0</v>
      </c>
    </row>
    <row r="27" spans="1:212" ht="25.5" customHeight="1" x14ac:dyDescent="0.2">
      <c r="A27" s="48">
        <v>21</v>
      </c>
      <c r="B27" s="3" t="s">
        <v>309</v>
      </c>
      <c r="C27" s="10" t="s">
        <v>34</v>
      </c>
      <c r="D27" s="143" t="s">
        <v>28</v>
      </c>
      <c r="E27" s="23">
        <v>82.365577602543596</v>
      </c>
      <c r="F27" s="147">
        <v>10748</v>
      </c>
      <c r="G27" s="18"/>
      <c r="H27" s="5">
        <v>84.959865313112289</v>
      </c>
      <c r="I27" s="5">
        <v>77.813136200680361</v>
      </c>
      <c r="J27" s="5">
        <v>83.453446228242683</v>
      </c>
      <c r="K27" s="5">
        <v>82.94321348295621</v>
      </c>
      <c r="L27" s="5">
        <v>82.015747079758867</v>
      </c>
      <c r="M27" s="5">
        <v>87.420543012490441</v>
      </c>
      <c r="N27" s="5">
        <v>78.586226035972871</v>
      </c>
      <c r="O27" s="5">
        <v>83.694447829918616</v>
      </c>
      <c r="P27" s="5">
        <v>84.241494424998407</v>
      </c>
      <c r="Q27" s="5">
        <v>82.580382463258672</v>
      </c>
      <c r="R27" s="5">
        <v>78.741478904086989</v>
      </c>
      <c r="S27" s="5">
        <v>85.10265604888346</v>
      </c>
      <c r="T27" s="5">
        <v>78.12675658920611</v>
      </c>
      <c r="U27" s="5">
        <v>81.593003479259849</v>
      </c>
      <c r="V27" s="5">
        <v>87.555150674092459</v>
      </c>
      <c r="W27" s="5">
        <v>83.81249305835324</v>
      </c>
      <c r="X27" s="5">
        <v>78.153706966631759</v>
      </c>
      <c r="Y27" s="18"/>
      <c r="Z27" s="153">
        <v>73.118445678488385</v>
      </c>
      <c r="AA27" s="25">
        <v>99.395708741128857</v>
      </c>
      <c r="AB27" s="5">
        <v>78.799390797472071</v>
      </c>
      <c r="AC27" s="5">
        <v>82.852164903156805</v>
      </c>
      <c r="AD27" s="5">
        <v>85.715353531369388</v>
      </c>
      <c r="AE27" s="5">
        <v>81.362242197303217</v>
      </c>
      <c r="AF27" s="5">
        <v>77.44851837260876</v>
      </c>
      <c r="AG27" s="5">
        <v>78.021322371152451</v>
      </c>
      <c r="AH27" s="5">
        <v>81.794777167914276</v>
      </c>
      <c r="AI27" s="5">
        <v>84.70140793540628</v>
      </c>
      <c r="AJ27" s="5">
        <v>80.951337930189084</v>
      </c>
      <c r="AK27" s="5">
        <v>83.027737455746873</v>
      </c>
      <c r="AL27" s="5">
        <v>78.12675658920611</v>
      </c>
      <c r="AM27" s="5">
        <v>78.987584417927508</v>
      </c>
      <c r="AN27" s="5">
        <v>78.93378671838056</v>
      </c>
      <c r="AO27" s="5">
        <v>84.909509744649711</v>
      </c>
      <c r="AP27" s="5">
        <v>91.803271611246558</v>
      </c>
      <c r="AQ27" s="5">
        <v>80.059884798236851</v>
      </c>
      <c r="AR27" s="5">
        <v>75.3759984009871</v>
      </c>
      <c r="AS27" s="5">
        <v>79.093985033166817</v>
      </c>
      <c r="AT27" s="5">
        <v>73.118445678488385</v>
      </c>
      <c r="AU27" s="5">
        <v>78.571848327377779</v>
      </c>
      <c r="AV27" s="5">
        <v>81.321372650676594</v>
      </c>
      <c r="AW27" s="5">
        <v>82.752091905087411</v>
      </c>
      <c r="AX27" s="5">
        <v>80.37452211641984</v>
      </c>
      <c r="AY27" s="5">
        <v>80.535690344813787</v>
      </c>
      <c r="AZ27" s="5">
        <v>86.040170620477028</v>
      </c>
      <c r="BA27" s="5">
        <v>81.796515452564819</v>
      </c>
      <c r="BB27" s="5">
        <v>81.932333299493294</v>
      </c>
      <c r="BC27" s="5">
        <v>82.963136615112205</v>
      </c>
      <c r="BD27" s="5">
        <v>85.450379176302178</v>
      </c>
      <c r="BE27" s="5">
        <v>84.977507944427259</v>
      </c>
      <c r="BF27" s="5">
        <v>82.174025919439032</v>
      </c>
      <c r="BG27" s="5">
        <v>83.314832007364927</v>
      </c>
      <c r="BH27" s="5">
        <v>84.472164688178381</v>
      </c>
      <c r="BI27" s="5">
        <v>85.752283147191051</v>
      </c>
      <c r="BJ27" s="5">
        <v>80.32889184696252</v>
      </c>
      <c r="BK27" s="5">
        <v>88.412259219244177</v>
      </c>
      <c r="BL27" s="5">
        <v>88.947276597138341</v>
      </c>
      <c r="BM27" s="5">
        <v>84.120826386277059</v>
      </c>
      <c r="BN27" s="5">
        <v>88.073536474887277</v>
      </c>
      <c r="BO27" s="5">
        <v>88.721222076251323</v>
      </c>
      <c r="BP27" s="5">
        <v>88.033428250340606</v>
      </c>
      <c r="BQ27" s="5">
        <v>77.656148105301511</v>
      </c>
      <c r="BR27" s="5">
        <v>77.813136200680361</v>
      </c>
      <c r="BS27" s="5">
        <v>89.208528697875963</v>
      </c>
      <c r="BT27" s="5">
        <v>76.286491441507536</v>
      </c>
      <c r="BU27" s="5">
        <v>82.258304876363539</v>
      </c>
      <c r="BV27" s="5">
        <v>75.318580899227996</v>
      </c>
      <c r="BW27" s="5">
        <v>81.745115723900426</v>
      </c>
      <c r="BX27" s="5">
        <v>74.286665339646902</v>
      </c>
      <c r="BY27" s="5">
        <v>80.514415969601671</v>
      </c>
      <c r="BZ27" s="5">
        <v>89.529241683321715</v>
      </c>
      <c r="CA27" s="5">
        <v>87.538167342423151</v>
      </c>
      <c r="CB27" s="5">
        <v>85.814396947360123</v>
      </c>
      <c r="CC27" s="5">
        <v>80.57230274829557</v>
      </c>
      <c r="CD27" s="5">
        <v>79.332747589808733</v>
      </c>
      <c r="CE27" s="5">
        <v>89.948648332504234</v>
      </c>
      <c r="CF27" s="5">
        <v>78.20772417773658</v>
      </c>
      <c r="CG27" s="5">
        <v>81.554472006606943</v>
      </c>
      <c r="CH27" s="5">
        <v>84.022493915538149</v>
      </c>
      <c r="CI27" s="5">
        <v>93.140445891297162</v>
      </c>
      <c r="CJ27" s="5">
        <v>92.076830481494881</v>
      </c>
      <c r="CK27" s="5">
        <v>79.562616132877778</v>
      </c>
      <c r="CL27" s="5">
        <v>90.118873092468547</v>
      </c>
      <c r="CM27" s="5">
        <v>81.061088209707293</v>
      </c>
      <c r="CN27" s="5">
        <v>75.078597767681046</v>
      </c>
      <c r="CO27" s="5">
        <v>78.609339317495426</v>
      </c>
      <c r="CP27" s="5">
        <v>85.325162146219469</v>
      </c>
      <c r="CQ27" s="5">
        <v>81.904999773185395</v>
      </c>
      <c r="CR27" s="5">
        <v>88.442802981198128</v>
      </c>
      <c r="CS27" s="5">
        <v>84.260690026645207</v>
      </c>
      <c r="CT27" s="5">
        <v>99.395708741128857</v>
      </c>
      <c r="CU27" s="5">
        <v>74.667947421647966</v>
      </c>
      <c r="CV27" s="5">
        <v>93.335908454230776</v>
      </c>
      <c r="CW27" s="5">
        <v>81.744973498012286</v>
      </c>
      <c r="CX27" s="5">
        <v>89.36483980556666</v>
      </c>
      <c r="CY27" s="5">
        <v>87.703211080304939</v>
      </c>
      <c r="CZ27" s="5">
        <v>99.096736492990388</v>
      </c>
      <c r="DA27" s="5">
        <v>91.284647711132621</v>
      </c>
      <c r="DB27" s="5">
        <v>97.514902850239423</v>
      </c>
      <c r="DC27" s="5">
        <v>87.415458046141282</v>
      </c>
      <c r="DD27" s="5">
        <v>74.934104991630264</v>
      </c>
      <c r="DE27" s="5">
        <v>86.257778923369159</v>
      </c>
      <c r="DF27" s="5"/>
      <c r="DG27" s="29">
        <v>0</v>
      </c>
      <c r="DH27" s="17">
        <v>0</v>
      </c>
      <c r="DI27" s="17">
        <v>0</v>
      </c>
      <c r="DJ27" s="17">
        <v>0</v>
      </c>
      <c r="DK27" s="17">
        <v>0</v>
      </c>
      <c r="DL27" s="17">
        <v>0</v>
      </c>
      <c r="DM27" s="17">
        <v>0</v>
      </c>
      <c r="DN27" s="17">
        <v>0</v>
      </c>
      <c r="DO27" s="17">
        <v>0</v>
      </c>
      <c r="DP27" s="17">
        <v>0</v>
      </c>
      <c r="DQ27" s="17">
        <v>0</v>
      </c>
      <c r="DR27" s="17">
        <v>0</v>
      </c>
      <c r="DS27" s="17">
        <v>0</v>
      </c>
      <c r="DT27" s="17">
        <v>0</v>
      </c>
      <c r="DU27" s="17">
        <v>1</v>
      </c>
      <c r="DV27" s="17">
        <v>0</v>
      </c>
      <c r="DW27" s="30">
        <v>0</v>
      </c>
      <c r="DX27" s="5"/>
      <c r="DY27" s="5"/>
      <c r="DZ27" s="5"/>
      <c r="EA27" s="29">
        <v>0</v>
      </c>
      <c r="EB27" s="17">
        <v>0</v>
      </c>
      <c r="EC27" s="17">
        <v>0</v>
      </c>
      <c r="ED27" s="17">
        <v>0</v>
      </c>
      <c r="EE27" s="17">
        <v>0</v>
      </c>
      <c r="EF27" s="17">
        <v>0</v>
      </c>
      <c r="EG27" s="17">
        <v>0</v>
      </c>
      <c r="EH27" s="17">
        <v>0</v>
      </c>
      <c r="EI27" s="17">
        <v>0</v>
      </c>
      <c r="EJ27" s="17">
        <v>0</v>
      </c>
      <c r="EK27" s="17">
        <v>0</v>
      </c>
      <c r="EL27" s="17">
        <v>0</v>
      </c>
      <c r="EM27" s="17">
        <v>0</v>
      </c>
      <c r="EN27" s="17">
        <v>0</v>
      </c>
      <c r="EO27" s="17">
        <v>1</v>
      </c>
      <c r="EP27" s="17">
        <v>0</v>
      </c>
      <c r="EQ27" s="17">
        <v>0</v>
      </c>
      <c r="ER27" s="17">
        <v>0</v>
      </c>
      <c r="ES27" s="17">
        <v>-1</v>
      </c>
      <c r="ET27" s="17">
        <v>0</v>
      </c>
      <c r="EU27" s="17">
        <v>0</v>
      </c>
      <c r="EV27" s="17">
        <v>0</v>
      </c>
      <c r="EW27" s="17">
        <v>0</v>
      </c>
      <c r="EX27" s="17">
        <v>0</v>
      </c>
      <c r="EY27" s="17">
        <v>0</v>
      </c>
      <c r="EZ27" s="17">
        <v>0</v>
      </c>
      <c r="FA27" s="17">
        <v>0</v>
      </c>
      <c r="FB27" s="17">
        <v>0</v>
      </c>
      <c r="FC27" s="17">
        <v>0</v>
      </c>
      <c r="FD27" s="17">
        <v>0</v>
      </c>
      <c r="FE27" s="17">
        <v>0</v>
      </c>
      <c r="FF27" s="17">
        <v>0</v>
      </c>
      <c r="FG27" s="17">
        <v>0</v>
      </c>
      <c r="FH27" s="17">
        <v>0</v>
      </c>
      <c r="FI27" s="17">
        <v>0</v>
      </c>
      <c r="FJ27" s="17">
        <v>0</v>
      </c>
      <c r="FK27" s="17">
        <v>1</v>
      </c>
      <c r="FL27" s="17">
        <v>0</v>
      </c>
      <c r="FM27" s="17">
        <v>0</v>
      </c>
      <c r="FN27" s="17">
        <v>0</v>
      </c>
      <c r="FO27" s="17">
        <v>0</v>
      </c>
      <c r="FP27" s="17">
        <v>0</v>
      </c>
      <c r="FQ27" s="17">
        <v>0</v>
      </c>
      <c r="FR27" s="17">
        <v>0</v>
      </c>
      <c r="FS27" s="17">
        <v>0</v>
      </c>
      <c r="FT27" s="17">
        <v>0</v>
      </c>
      <c r="FU27" s="17">
        <v>0</v>
      </c>
      <c r="FV27" s="17">
        <v>0</v>
      </c>
      <c r="FW27" s="17">
        <v>0</v>
      </c>
      <c r="FX27" s="17">
        <v>0</v>
      </c>
      <c r="FY27" s="17">
        <v>0</v>
      </c>
      <c r="FZ27" s="17">
        <v>0</v>
      </c>
      <c r="GA27" s="17">
        <v>0</v>
      </c>
      <c r="GB27" s="17">
        <v>0</v>
      </c>
      <c r="GC27" s="17">
        <v>0</v>
      </c>
      <c r="GD27" s="17">
        <v>0</v>
      </c>
      <c r="GE27" s="17">
        <v>0</v>
      </c>
      <c r="GF27" s="17">
        <v>0</v>
      </c>
      <c r="GG27" s="17">
        <v>0</v>
      </c>
      <c r="GH27" s="17">
        <v>0</v>
      </c>
      <c r="GI27" s="17">
        <v>0</v>
      </c>
      <c r="GJ27" s="17">
        <v>0</v>
      </c>
      <c r="GK27" s="17">
        <v>0</v>
      </c>
      <c r="GL27" s="17">
        <v>0</v>
      </c>
      <c r="GM27" s="17">
        <v>0</v>
      </c>
      <c r="GN27" s="17">
        <v>0</v>
      </c>
      <c r="GO27" s="17">
        <v>0</v>
      </c>
      <c r="GP27" s="17">
        <v>0</v>
      </c>
      <c r="GQ27" s="17">
        <v>0</v>
      </c>
      <c r="GR27" s="17">
        <v>0</v>
      </c>
      <c r="GS27" s="17">
        <v>1</v>
      </c>
      <c r="GT27" s="17">
        <v>0</v>
      </c>
      <c r="GU27" s="17">
        <v>1</v>
      </c>
      <c r="GV27" s="17">
        <v>0</v>
      </c>
      <c r="GW27" s="17">
        <v>0</v>
      </c>
      <c r="GX27" s="17">
        <v>0</v>
      </c>
      <c r="GY27" s="17">
        <v>1</v>
      </c>
      <c r="GZ27" s="17">
        <v>0</v>
      </c>
      <c r="HA27" s="17">
        <v>1</v>
      </c>
      <c r="HB27" s="17">
        <v>0</v>
      </c>
      <c r="HC27" s="17">
        <v>0</v>
      </c>
      <c r="HD27" s="30">
        <v>0</v>
      </c>
    </row>
    <row r="28" spans="1:212" ht="25.5" customHeight="1" x14ac:dyDescent="0.2">
      <c r="A28" s="48">
        <v>22</v>
      </c>
      <c r="B28" s="3" t="s">
        <v>309</v>
      </c>
      <c r="C28" s="10" t="s">
        <v>467</v>
      </c>
      <c r="D28" s="143" t="s">
        <v>7</v>
      </c>
      <c r="E28" s="23">
        <v>69.793489582084717</v>
      </c>
      <c r="F28" s="147">
        <v>11002</v>
      </c>
      <c r="G28" s="18"/>
      <c r="H28" s="5">
        <v>73.414081724771847</v>
      </c>
      <c r="I28" s="5">
        <v>76.915471297168622</v>
      </c>
      <c r="J28" s="5">
        <v>70.102136027704702</v>
      </c>
      <c r="K28" s="5">
        <v>72.100159165687188</v>
      </c>
      <c r="L28" s="5">
        <v>71.075029049055033</v>
      </c>
      <c r="M28" s="5">
        <v>72.19915619682871</v>
      </c>
      <c r="N28" s="5">
        <v>66.506802082072895</v>
      </c>
      <c r="O28" s="5">
        <v>78.355226554014266</v>
      </c>
      <c r="P28" s="5">
        <v>70.931194032698741</v>
      </c>
      <c r="Q28" s="5">
        <v>72.661741786451685</v>
      </c>
      <c r="R28" s="5">
        <v>63.800787554742236</v>
      </c>
      <c r="S28" s="5">
        <v>75.738536965116765</v>
      </c>
      <c r="T28" s="5">
        <v>73.395110347219983</v>
      </c>
      <c r="U28" s="5">
        <v>65.739514189269457</v>
      </c>
      <c r="V28" s="5">
        <v>68.101815125831791</v>
      </c>
      <c r="W28" s="5">
        <v>73.267506028105927</v>
      </c>
      <c r="X28" s="5">
        <v>62.152249388138728</v>
      </c>
      <c r="Y28" s="18"/>
      <c r="Z28" s="153">
        <v>54.765263984490495</v>
      </c>
      <c r="AA28" s="25">
        <v>94.526037285120921</v>
      </c>
      <c r="AB28" s="5">
        <v>58.413981557744307</v>
      </c>
      <c r="AC28" s="5">
        <v>66.951054389534363</v>
      </c>
      <c r="AD28" s="5">
        <v>73.260975378766545</v>
      </c>
      <c r="AE28" s="5">
        <v>69.351358464950664</v>
      </c>
      <c r="AF28" s="5">
        <v>68.79051789843183</v>
      </c>
      <c r="AG28" s="5">
        <v>60.893798380135401</v>
      </c>
      <c r="AH28" s="5">
        <v>73.582576234780845</v>
      </c>
      <c r="AI28" s="5">
        <v>71.222063014738424</v>
      </c>
      <c r="AJ28" s="5">
        <v>64.558923906968445</v>
      </c>
      <c r="AK28" s="5">
        <v>73.475998915631692</v>
      </c>
      <c r="AL28" s="5">
        <v>73.395110347219983</v>
      </c>
      <c r="AM28" s="5">
        <v>64.329562677050774</v>
      </c>
      <c r="AN28" s="5">
        <v>67.025286026885198</v>
      </c>
      <c r="AO28" s="5">
        <v>62.22802260555509</v>
      </c>
      <c r="AP28" s="5">
        <v>77.582000404585187</v>
      </c>
      <c r="AQ28" s="5">
        <v>74.724697359688975</v>
      </c>
      <c r="AR28" s="5">
        <v>75.86018615298228</v>
      </c>
      <c r="AS28" s="5">
        <v>62.82105604358518</v>
      </c>
      <c r="AT28" s="5">
        <v>61.282095604109713</v>
      </c>
      <c r="AU28" s="5">
        <v>54.765263984490495</v>
      </c>
      <c r="AV28" s="5">
        <v>66.705859726661075</v>
      </c>
      <c r="AW28" s="5">
        <v>71.678026168209854</v>
      </c>
      <c r="AX28" s="5">
        <v>66.984028501011267</v>
      </c>
      <c r="AY28" s="5">
        <v>71.617694642949118</v>
      </c>
      <c r="AZ28" s="5">
        <v>67.277268355316778</v>
      </c>
      <c r="BA28" s="5">
        <v>70.614001865099979</v>
      </c>
      <c r="BB28" s="5">
        <v>60.660489875723286</v>
      </c>
      <c r="BC28" s="5">
        <v>79.137170111206572</v>
      </c>
      <c r="BD28" s="5">
        <v>70.246791872623106</v>
      </c>
      <c r="BE28" s="5">
        <v>72.916843274529995</v>
      </c>
      <c r="BF28" s="5">
        <v>75.004125107431321</v>
      </c>
      <c r="BG28" s="5">
        <v>73.937835539329683</v>
      </c>
      <c r="BH28" s="5">
        <v>73.409754657597446</v>
      </c>
      <c r="BI28" s="5">
        <v>68.88132350940063</v>
      </c>
      <c r="BJ28" s="5">
        <v>74.019202789436704</v>
      </c>
      <c r="BK28" s="5">
        <v>82.647869160186872</v>
      </c>
      <c r="BL28" s="5">
        <v>70.894886532396256</v>
      </c>
      <c r="BM28" s="5">
        <v>73.592737828988689</v>
      </c>
      <c r="BN28" s="5">
        <v>78.058049797746023</v>
      </c>
      <c r="BO28" s="5">
        <v>70.519797138426185</v>
      </c>
      <c r="BP28" s="5">
        <v>63.053880556388918</v>
      </c>
      <c r="BQ28" s="5">
        <v>62.616668914087995</v>
      </c>
      <c r="BR28" s="5">
        <v>76.915471297168622</v>
      </c>
      <c r="BS28" s="5">
        <v>72.052987786734121</v>
      </c>
      <c r="BT28" s="5">
        <v>72.714876748663698</v>
      </c>
      <c r="BU28" s="5">
        <v>65.071747891532667</v>
      </c>
      <c r="BV28" s="5">
        <v>74.118415669268003</v>
      </c>
      <c r="BW28" s="5">
        <v>58.49449010974935</v>
      </c>
      <c r="BX28" s="5">
        <v>75.349737870659325</v>
      </c>
      <c r="BY28" s="5">
        <v>65.611258128464328</v>
      </c>
      <c r="BZ28" s="5">
        <v>78.424559169708573</v>
      </c>
      <c r="CA28" s="5">
        <v>71.328853924450911</v>
      </c>
      <c r="CB28" s="5">
        <v>87.157889266618994</v>
      </c>
      <c r="CC28" s="5">
        <v>81.94243998595114</v>
      </c>
      <c r="CD28" s="5">
        <v>72.375675600524289</v>
      </c>
      <c r="CE28" s="5">
        <v>79.716688406833242</v>
      </c>
      <c r="CF28" s="5">
        <v>77.380691403488569</v>
      </c>
      <c r="CG28" s="5">
        <v>70.155264455090318</v>
      </c>
      <c r="CH28" s="5">
        <v>81.653820081856239</v>
      </c>
      <c r="CI28" s="5">
        <v>87.034806389989811</v>
      </c>
      <c r="CJ28" s="5">
        <v>90.592716154485728</v>
      </c>
      <c r="CK28" s="5">
        <v>69.604081694102831</v>
      </c>
      <c r="CL28" s="5">
        <v>66.800011140852604</v>
      </c>
      <c r="CM28" s="5">
        <v>68.136850276324807</v>
      </c>
      <c r="CN28" s="5">
        <v>59.198683875361915</v>
      </c>
      <c r="CO28" s="5">
        <v>90.377643684347873</v>
      </c>
      <c r="CP28" s="5">
        <v>89.084367358356801</v>
      </c>
      <c r="CQ28" s="5">
        <v>77.552149501838358</v>
      </c>
      <c r="CR28" s="5">
        <v>86.841785830862563</v>
      </c>
      <c r="CS28" s="5">
        <v>86.51943085948794</v>
      </c>
      <c r="CT28" s="5">
        <v>94.526037285120921</v>
      </c>
      <c r="CU28" s="5">
        <v>73.901097167965489</v>
      </c>
      <c r="CV28" s="5">
        <v>84.609065623841602</v>
      </c>
      <c r="CW28" s="5">
        <v>57.530032379362225</v>
      </c>
      <c r="CX28" s="5">
        <v>90.697809009384571</v>
      </c>
      <c r="CY28" s="5">
        <v>77.627566664737756</v>
      </c>
      <c r="CZ28" s="5">
        <v>79.904415795654671</v>
      </c>
      <c r="DA28" s="5">
        <v>80.500675770400576</v>
      </c>
      <c r="DB28" s="5">
        <v>86.6014564624451</v>
      </c>
      <c r="DC28" s="5">
        <v>85.039911905943725</v>
      </c>
      <c r="DD28" s="5">
        <v>77.852379964983015</v>
      </c>
      <c r="DE28" s="5">
        <v>82.381323315736239</v>
      </c>
      <c r="DF28" s="5"/>
      <c r="DG28" s="29">
        <v>0</v>
      </c>
      <c r="DH28" s="17">
        <v>0</v>
      </c>
      <c r="DI28" s="17">
        <v>0</v>
      </c>
      <c r="DJ28" s="17">
        <v>0</v>
      </c>
      <c r="DK28" s="17">
        <v>0</v>
      </c>
      <c r="DL28" s="17">
        <v>0</v>
      </c>
      <c r="DM28" s="17">
        <v>0</v>
      </c>
      <c r="DN28" s="17">
        <v>1</v>
      </c>
      <c r="DO28" s="17">
        <v>0</v>
      </c>
      <c r="DP28" s="17">
        <v>0</v>
      </c>
      <c r="DQ28" s="17">
        <v>-1</v>
      </c>
      <c r="DR28" s="17">
        <v>0</v>
      </c>
      <c r="DS28" s="17">
        <v>0</v>
      </c>
      <c r="DT28" s="17">
        <v>0</v>
      </c>
      <c r="DU28" s="17">
        <v>0</v>
      </c>
      <c r="DV28" s="17">
        <v>0</v>
      </c>
      <c r="DW28" s="30">
        <v>-1</v>
      </c>
      <c r="DX28" s="5"/>
      <c r="DY28" s="5"/>
      <c r="DZ28" s="5"/>
      <c r="EA28" s="29">
        <v>-1</v>
      </c>
      <c r="EB28" s="17">
        <v>0</v>
      </c>
      <c r="EC28" s="17">
        <v>0</v>
      </c>
      <c r="ED28" s="17">
        <v>0</v>
      </c>
      <c r="EE28" s="17">
        <v>0</v>
      </c>
      <c r="EF28" s="17">
        <v>-1</v>
      </c>
      <c r="EG28" s="17">
        <v>0</v>
      </c>
      <c r="EH28" s="17">
        <v>0</v>
      </c>
      <c r="EI28" s="17">
        <v>0</v>
      </c>
      <c r="EJ28" s="17">
        <v>0</v>
      </c>
      <c r="EK28" s="17">
        <v>0</v>
      </c>
      <c r="EL28" s="17">
        <v>0</v>
      </c>
      <c r="EM28" s="17">
        <v>0</v>
      </c>
      <c r="EN28" s="17">
        <v>0</v>
      </c>
      <c r="EO28" s="17">
        <v>1</v>
      </c>
      <c r="EP28" s="17">
        <v>0</v>
      </c>
      <c r="EQ28" s="17">
        <v>0</v>
      </c>
      <c r="ER28" s="17">
        <v>0</v>
      </c>
      <c r="ES28" s="17">
        <v>-1</v>
      </c>
      <c r="ET28" s="17">
        <v>-1</v>
      </c>
      <c r="EU28" s="17">
        <v>0</v>
      </c>
      <c r="EV28" s="17">
        <v>0</v>
      </c>
      <c r="EW28" s="17">
        <v>0</v>
      </c>
      <c r="EX28" s="17">
        <v>0</v>
      </c>
      <c r="EY28" s="17">
        <v>0</v>
      </c>
      <c r="EZ28" s="17">
        <v>0</v>
      </c>
      <c r="FA28" s="17">
        <v>-1</v>
      </c>
      <c r="FB28" s="17">
        <v>1</v>
      </c>
      <c r="FC28" s="17">
        <v>0</v>
      </c>
      <c r="FD28" s="17">
        <v>0</v>
      </c>
      <c r="FE28" s="17">
        <v>0</v>
      </c>
      <c r="FF28" s="17">
        <v>0</v>
      </c>
      <c r="FG28" s="17">
        <v>0</v>
      </c>
      <c r="FH28" s="17">
        <v>0</v>
      </c>
      <c r="FI28" s="17">
        <v>0</v>
      </c>
      <c r="FJ28" s="17">
        <v>1</v>
      </c>
      <c r="FK28" s="17">
        <v>0</v>
      </c>
      <c r="FL28" s="17">
        <v>0</v>
      </c>
      <c r="FM28" s="17">
        <v>0</v>
      </c>
      <c r="FN28" s="17">
        <v>0</v>
      </c>
      <c r="FO28" s="17">
        <v>0</v>
      </c>
      <c r="FP28" s="17">
        <v>0</v>
      </c>
      <c r="FQ28" s="17">
        <v>0</v>
      </c>
      <c r="FR28" s="17">
        <v>0</v>
      </c>
      <c r="FS28" s="17">
        <v>0</v>
      </c>
      <c r="FT28" s="17">
        <v>0</v>
      </c>
      <c r="FU28" s="17">
        <v>0</v>
      </c>
      <c r="FV28" s="17">
        <v>0</v>
      </c>
      <c r="FW28" s="17">
        <v>0</v>
      </c>
      <c r="FX28" s="17">
        <v>0</v>
      </c>
      <c r="FY28" s="17">
        <v>0</v>
      </c>
      <c r="FZ28" s="17">
        <v>0</v>
      </c>
      <c r="GA28" s="17">
        <v>1</v>
      </c>
      <c r="GB28" s="17">
        <v>0</v>
      </c>
      <c r="GC28" s="17">
        <v>0</v>
      </c>
      <c r="GD28" s="17">
        <v>0</v>
      </c>
      <c r="GE28" s="17">
        <v>0</v>
      </c>
      <c r="GF28" s="17">
        <v>0</v>
      </c>
      <c r="GG28" s="17">
        <v>0</v>
      </c>
      <c r="GH28" s="17">
        <v>1</v>
      </c>
      <c r="GI28" s="17">
        <v>1</v>
      </c>
      <c r="GJ28" s="17">
        <v>0</v>
      </c>
      <c r="GK28" s="17">
        <v>0</v>
      </c>
      <c r="GL28" s="17">
        <v>0</v>
      </c>
      <c r="GM28" s="17">
        <v>0</v>
      </c>
      <c r="GN28" s="17">
        <v>1</v>
      </c>
      <c r="GO28" s="17">
        <v>1</v>
      </c>
      <c r="GP28" s="17">
        <v>0</v>
      </c>
      <c r="GQ28" s="17">
        <v>1</v>
      </c>
      <c r="GR28" s="17">
        <v>1</v>
      </c>
      <c r="GS28" s="17">
        <v>1</v>
      </c>
      <c r="GT28" s="17">
        <v>0</v>
      </c>
      <c r="GU28" s="17">
        <v>0</v>
      </c>
      <c r="GV28" s="17">
        <v>0</v>
      </c>
      <c r="GW28" s="17">
        <v>1</v>
      </c>
      <c r="GX28" s="17">
        <v>0</v>
      </c>
      <c r="GY28" s="17">
        <v>0</v>
      </c>
      <c r="GZ28" s="17">
        <v>0</v>
      </c>
      <c r="HA28" s="17">
        <v>0</v>
      </c>
      <c r="HB28" s="17">
        <v>0</v>
      </c>
      <c r="HC28" s="17">
        <v>0</v>
      </c>
      <c r="HD28" s="30">
        <v>0</v>
      </c>
    </row>
    <row r="29" spans="1:212" ht="25.5" customHeight="1" x14ac:dyDescent="0.2">
      <c r="A29" s="48">
        <v>23</v>
      </c>
      <c r="B29" s="3" t="s">
        <v>309</v>
      </c>
      <c r="C29" s="10" t="s">
        <v>35</v>
      </c>
      <c r="D29" s="143" t="s">
        <v>18</v>
      </c>
      <c r="E29" s="23">
        <v>55.843035186197177</v>
      </c>
      <c r="F29" s="147">
        <v>15147</v>
      </c>
      <c r="G29" s="18"/>
      <c r="H29" s="5">
        <v>63.776561911010646</v>
      </c>
      <c r="I29" s="5">
        <v>53.301662407133612</v>
      </c>
      <c r="J29" s="5">
        <v>55.579015003614728</v>
      </c>
      <c r="K29" s="5">
        <v>57.360572062532867</v>
      </c>
      <c r="L29" s="5">
        <v>61.464340964762556</v>
      </c>
      <c r="M29" s="5">
        <v>60.551773010797518</v>
      </c>
      <c r="N29" s="5">
        <v>51.671485758863298</v>
      </c>
      <c r="O29" s="5">
        <v>64.159073452464483</v>
      </c>
      <c r="P29" s="5">
        <v>60.03691701256011</v>
      </c>
      <c r="Q29" s="5">
        <v>57.09289079859704</v>
      </c>
      <c r="R29" s="5">
        <v>47.918243968347355</v>
      </c>
      <c r="S29" s="5">
        <v>62.635572929442674</v>
      </c>
      <c r="T29" s="5">
        <v>61.53081291308056</v>
      </c>
      <c r="U29" s="5">
        <v>52.517565410843957</v>
      </c>
      <c r="V29" s="5">
        <v>49.547198174120616</v>
      </c>
      <c r="W29" s="5">
        <v>56.984513399062664</v>
      </c>
      <c r="X29" s="5">
        <v>44.681607878246531</v>
      </c>
      <c r="Y29" s="18"/>
      <c r="Z29" s="153">
        <v>39.920365196743262</v>
      </c>
      <c r="AA29" s="25">
        <v>77.731637363954903</v>
      </c>
      <c r="AB29" s="5">
        <v>39.920365196743262</v>
      </c>
      <c r="AC29" s="5">
        <v>47.089896340539468</v>
      </c>
      <c r="AD29" s="5">
        <v>64.447592924619642</v>
      </c>
      <c r="AE29" s="5">
        <v>58.329884966978739</v>
      </c>
      <c r="AF29" s="5">
        <v>51.608488705683484</v>
      </c>
      <c r="AG29" s="5">
        <v>48.449424361789539</v>
      </c>
      <c r="AH29" s="5">
        <v>58.671949246153524</v>
      </c>
      <c r="AI29" s="5">
        <v>64.158895723654609</v>
      </c>
      <c r="AJ29" s="5">
        <v>55.50043683233659</v>
      </c>
      <c r="AK29" s="5">
        <v>55.59962249056327</v>
      </c>
      <c r="AL29" s="5">
        <v>61.53081291308056</v>
      </c>
      <c r="AM29" s="5">
        <v>47.499255981725227</v>
      </c>
      <c r="AN29" s="5">
        <v>52.604262071697441</v>
      </c>
      <c r="AO29" s="5">
        <v>41.819441514532897</v>
      </c>
      <c r="AP29" s="5">
        <v>61.171409299049387</v>
      </c>
      <c r="AQ29" s="5">
        <v>55.585107656451072</v>
      </c>
      <c r="AR29" s="5">
        <v>55.494553829036711</v>
      </c>
      <c r="AS29" s="5">
        <v>43.829600048549402</v>
      </c>
      <c r="AT29" s="5">
        <v>40.304300061973478</v>
      </c>
      <c r="AU29" s="5">
        <v>43.857006165609228</v>
      </c>
      <c r="AV29" s="5">
        <v>52.512883653090967</v>
      </c>
      <c r="AW29" s="5">
        <v>55.790257643194849</v>
      </c>
      <c r="AX29" s="5">
        <v>53.761314548967846</v>
      </c>
      <c r="AY29" s="5">
        <v>45.681894695687333</v>
      </c>
      <c r="AZ29" s="5">
        <v>56.997950354680007</v>
      </c>
      <c r="BA29" s="5">
        <v>60.551521077365052</v>
      </c>
      <c r="BB29" s="5">
        <v>44.911620461759192</v>
      </c>
      <c r="BC29" s="5">
        <v>66.733174036256599</v>
      </c>
      <c r="BD29" s="5">
        <v>55.1041034626097</v>
      </c>
      <c r="BE29" s="5">
        <v>60.629456898450684</v>
      </c>
      <c r="BF29" s="5">
        <v>58.0654124855605</v>
      </c>
      <c r="BG29" s="5">
        <v>61.008853200411565</v>
      </c>
      <c r="BH29" s="5">
        <v>55.997201792706754</v>
      </c>
      <c r="BI29" s="5">
        <v>58.62720407414632</v>
      </c>
      <c r="BJ29" s="5">
        <v>53.32677123167543</v>
      </c>
      <c r="BK29" s="5">
        <v>65.76440209827139</v>
      </c>
      <c r="BL29" s="5">
        <v>64.941886081605574</v>
      </c>
      <c r="BM29" s="5">
        <v>63.075069944410657</v>
      </c>
      <c r="BN29" s="5">
        <v>60.088986373503062</v>
      </c>
      <c r="BO29" s="5">
        <v>54.119355261725602</v>
      </c>
      <c r="BP29" s="5">
        <v>53.882300784144263</v>
      </c>
      <c r="BQ29" s="5">
        <v>63.379270328908696</v>
      </c>
      <c r="BR29" s="5">
        <v>53.301662407133612</v>
      </c>
      <c r="BS29" s="5">
        <v>57.779507703415611</v>
      </c>
      <c r="BT29" s="5">
        <v>57.747696509515755</v>
      </c>
      <c r="BU29" s="5">
        <v>45.530852848816458</v>
      </c>
      <c r="BV29" s="5">
        <v>63.398570330945624</v>
      </c>
      <c r="BW29" s="5">
        <v>45.259706486089193</v>
      </c>
      <c r="BX29" s="5">
        <v>60.525453307173251</v>
      </c>
      <c r="BY29" s="5">
        <v>43.927888865891127</v>
      </c>
      <c r="BZ29" s="5">
        <v>64.408142232607219</v>
      </c>
      <c r="CA29" s="5">
        <v>65.831871348065292</v>
      </c>
      <c r="CB29" s="5">
        <v>71.142212134980738</v>
      </c>
      <c r="CC29" s="5">
        <v>62.17956618380849</v>
      </c>
      <c r="CD29" s="5">
        <v>48.216394161427878</v>
      </c>
      <c r="CE29" s="5">
        <v>68.003695320153639</v>
      </c>
      <c r="CF29" s="5">
        <v>60.862762847102267</v>
      </c>
      <c r="CG29" s="5">
        <v>65.311810719828372</v>
      </c>
      <c r="CH29" s="5">
        <v>69.08317374472152</v>
      </c>
      <c r="CI29" s="5">
        <v>60.743589917292951</v>
      </c>
      <c r="CJ29" s="5">
        <v>77.731637363954903</v>
      </c>
      <c r="CK29" s="5">
        <v>59.440429823736217</v>
      </c>
      <c r="CL29" s="5">
        <v>55.823594260130136</v>
      </c>
      <c r="CM29" s="5">
        <v>55.093832839648151</v>
      </c>
      <c r="CN29" s="5">
        <v>63.382477341278289</v>
      </c>
      <c r="CO29" s="5">
        <v>69.10353336856889</v>
      </c>
      <c r="CP29" s="5">
        <v>62.485065813046766</v>
      </c>
      <c r="CQ29" s="5">
        <v>72.203344751419905</v>
      </c>
      <c r="CR29" s="5">
        <v>73.274179766068571</v>
      </c>
      <c r="CS29" s="5">
        <v>72.179368824187861</v>
      </c>
      <c r="CT29" s="5">
        <v>72.905435430130268</v>
      </c>
      <c r="CU29" s="5">
        <v>49.69850668835327</v>
      </c>
      <c r="CV29" s="5">
        <v>65.612130075794994</v>
      </c>
      <c r="CW29" s="5">
        <v>40.997155054691355</v>
      </c>
      <c r="CX29" s="5">
        <v>73.058972814372638</v>
      </c>
      <c r="CY29" s="5">
        <v>67.039521009879664</v>
      </c>
      <c r="CZ29" s="5">
        <v>61.696500915737339</v>
      </c>
      <c r="DA29" s="5">
        <v>55.314023553739602</v>
      </c>
      <c r="DB29" s="5">
        <v>75.379370435755646</v>
      </c>
      <c r="DC29" s="5">
        <v>62.385485276623356</v>
      </c>
      <c r="DD29" s="5">
        <v>58.241734846878316</v>
      </c>
      <c r="DE29" s="5">
        <v>67.642154211116704</v>
      </c>
      <c r="DF29" s="5"/>
      <c r="DG29" s="29">
        <v>1</v>
      </c>
      <c r="DH29" s="17">
        <v>0</v>
      </c>
      <c r="DI29" s="17">
        <v>0</v>
      </c>
      <c r="DJ29" s="17">
        <v>0</v>
      </c>
      <c r="DK29" s="17">
        <v>1</v>
      </c>
      <c r="DL29" s="17">
        <v>0</v>
      </c>
      <c r="DM29" s="17">
        <v>0</v>
      </c>
      <c r="DN29" s="17">
        <v>1</v>
      </c>
      <c r="DO29" s="17">
        <v>1</v>
      </c>
      <c r="DP29" s="17">
        <v>0</v>
      </c>
      <c r="DQ29" s="17">
        <v>-1</v>
      </c>
      <c r="DR29" s="17">
        <v>1</v>
      </c>
      <c r="DS29" s="17">
        <v>0</v>
      </c>
      <c r="DT29" s="17">
        <v>0</v>
      </c>
      <c r="DU29" s="17">
        <v>-1</v>
      </c>
      <c r="DV29" s="17">
        <v>0</v>
      </c>
      <c r="DW29" s="30">
        <v>-1</v>
      </c>
      <c r="DX29" s="5"/>
      <c r="DY29" s="5"/>
      <c r="DZ29" s="5"/>
      <c r="EA29" s="29">
        <v>-1</v>
      </c>
      <c r="EB29" s="17">
        <v>-1</v>
      </c>
      <c r="EC29" s="17">
        <v>1</v>
      </c>
      <c r="ED29" s="17">
        <v>0</v>
      </c>
      <c r="EE29" s="17">
        <v>0</v>
      </c>
      <c r="EF29" s="17">
        <v>0</v>
      </c>
      <c r="EG29" s="17">
        <v>0</v>
      </c>
      <c r="EH29" s="17">
        <v>1</v>
      </c>
      <c r="EI29" s="17">
        <v>0</v>
      </c>
      <c r="EJ29" s="17">
        <v>0</v>
      </c>
      <c r="EK29" s="17">
        <v>0</v>
      </c>
      <c r="EL29" s="17">
        <v>-1</v>
      </c>
      <c r="EM29" s="17">
        <v>0</v>
      </c>
      <c r="EN29" s="17">
        <v>-1</v>
      </c>
      <c r="EO29" s="17">
        <v>0</v>
      </c>
      <c r="EP29" s="17">
        <v>0</v>
      </c>
      <c r="EQ29" s="17">
        <v>0</v>
      </c>
      <c r="ER29" s="17">
        <v>-1</v>
      </c>
      <c r="ES29" s="17">
        <v>-1</v>
      </c>
      <c r="ET29" s="17">
        <v>-1</v>
      </c>
      <c r="EU29" s="17">
        <v>0</v>
      </c>
      <c r="EV29" s="17">
        <v>0</v>
      </c>
      <c r="EW29" s="17">
        <v>0</v>
      </c>
      <c r="EX29" s="17">
        <v>-1</v>
      </c>
      <c r="EY29" s="17">
        <v>0</v>
      </c>
      <c r="EZ29" s="17">
        <v>0</v>
      </c>
      <c r="FA29" s="17">
        <v>-1</v>
      </c>
      <c r="FB29" s="17">
        <v>1</v>
      </c>
      <c r="FC29" s="17">
        <v>0</v>
      </c>
      <c r="FD29" s="17">
        <v>0</v>
      </c>
      <c r="FE29" s="17">
        <v>0</v>
      </c>
      <c r="FF29" s="17">
        <v>0</v>
      </c>
      <c r="FG29" s="17">
        <v>0</v>
      </c>
      <c r="FH29" s="17">
        <v>0</v>
      </c>
      <c r="FI29" s="17">
        <v>0</v>
      </c>
      <c r="FJ29" s="17">
        <v>1</v>
      </c>
      <c r="FK29" s="17">
        <v>1</v>
      </c>
      <c r="FL29" s="17">
        <v>0</v>
      </c>
      <c r="FM29" s="17">
        <v>0</v>
      </c>
      <c r="FN29" s="17">
        <v>0</v>
      </c>
      <c r="FO29" s="17">
        <v>0</v>
      </c>
      <c r="FP29" s="17">
        <v>0</v>
      </c>
      <c r="FQ29" s="17">
        <v>0</v>
      </c>
      <c r="FR29" s="17">
        <v>0</v>
      </c>
      <c r="FS29" s="17">
        <v>0</v>
      </c>
      <c r="FT29" s="17">
        <v>0</v>
      </c>
      <c r="FU29" s="17">
        <v>0</v>
      </c>
      <c r="FV29" s="17">
        <v>0</v>
      </c>
      <c r="FW29" s="17">
        <v>0</v>
      </c>
      <c r="FX29" s="17">
        <v>-1</v>
      </c>
      <c r="FY29" s="17">
        <v>0</v>
      </c>
      <c r="FZ29" s="17">
        <v>0</v>
      </c>
      <c r="GA29" s="17">
        <v>1</v>
      </c>
      <c r="GB29" s="17">
        <v>0</v>
      </c>
      <c r="GC29" s="17">
        <v>0</v>
      </c>
      <c r="GD29" s="17">
        <v>0</v>
      </c>
      <c r="GE29" s="17">
        <v>0</v>
      </c>
      <c r="GF29" s="17">
        <v>0</v>
      </c>
      <c r="GG29" s="17">
        <v>1</v>
      </c>
      <c r="GH29" s="17">
        <v>0</v>
      </c>
      <c r="GI29" s="17">
        <v>1</v>
      </c>
      <c r="GJ29" s="17">
        <v>0</v>
      </c>
      <c r="GK29" s="17">
        <v>0</v>
      </c>
      <c r="GL29" s="17">
        <v>0</v>
      </c>
      <c r="GM29" s="17">
        <v>0</v>
      </c>
      <c r="GN29" s="17">
        <v>0</v>
      </c>
      <c r="GO29" s="17">
        <v>0</v>
      </c>
      <c r="GP29" s="17">
        <v>0</v>
      </c>
      <c r="GQ29" s="17">
        <v>1</v>
      </c>
      <c r="GR29" s="17">
        <v>1</v>
      </c>
      <c r="GS29" s="17">
        <v>0</v>
      </c>
      <c r="GT29" s="17">
        <v>0</v>
      </c>
      <c r="GU29" s="17">
        <v>0</v>
      </c>
      <c r="GV29" s="17">
        <v>0</v>
      </c>
      <c r="GW29" s="17">
        <v>1</v>
      </c>
      <c r="GX29" s="17">
        <v>0</v>
      </c>
      <c r="GY29" s="17">
        <v>0</v>
      </c>
      <c r="GZ29" s="17">
        <v>0</v>
      </c>
      <c r="HA29" s="17">
        <v>1</v>
      </c>
      <c r="HB29" s="17">
        <v>0</v>
      </c>
      <c r="HC29" s="17">
        <v>0</v>
      </c>
      <c r="HD29" s="30">
        <v>0</v>
      </c>
    </row>
    <row r="30" spans="1:212" ht="25.5" customHeight="1" x14ac:dyDescent="0.2">
      <c r="A30" s="48">
        <v>24</v>
      </c>
      <c r="B30" s="3" t="s">
        <v>309</v>
      </c>
      <c r="C30" s="10" t="s">
        <v>13</v>
      </c>
      <c r="D30" s="143" t="s">
        <v>11</v>
      </c>
      <c r="E30" s="23">
        <v>74.819248615810395</v>
      </c>
      <c r="F30" s="147">
        <v>15151</v>
      </c>
      <c r="G30" s="18"/>
      <c r="H30" s="5">
        <v>77.215168281214645</v>
      </c>
      <c r="I30" s="5">
        <v>72.987626599780199</v>
      </c>
      <c r="J30" s="5">
        <v>73.698871529083121</v>
      </c>
      <c r="K30" s="5">
        <v>74.547736514559645</v>
      </c>
      <c r="L30" s="5">
        <v>74.755496922493464</v>
      </c>
      <c r="M30" s="5">
        <v>74.480743566030696</v>
      </c>
      <c r="N30" s="5">
        <v>74.910322460120852</v>
      </c>
      <c r="O30" s="5">
        <v>77.968817616792307</v>
      </c>
      <c r="P30" s="5">
        <v>79.71249060592902</v>
      </c>
      <c r="Q30" s="5">
        <v>76.641540671459083</v>
      </c>
      <c r="R30" s="5">
        <v>68.709242092649063</v>
      </c>
      <c r="S30" s="5">
        <v>81.226810999466423</v>
      </c>
      <c r="T30" s="5">
        <v>78.580836857705066</v>
      </c>
      <c r="U30" s="5">
        <v>75.12244603118674</v>
      </c>
      <c r="V30" s="5">
        <v>74.808869469585005</v>
      </c>
      <c r="W30" s="5">
        <v>73.72180164310636</v>
      </c>
      <c r="X30" s="5">
        <v>69.853301300824029</v>
      </c>
      <c r="Y30" s="18"/>
      <c r="Z30" s="153">
        <v>59.716173537553772</v>
      </c>
      <c r="AA30" s="25">
        <v>95.366101852584791</v>
      </c>
      <c r="AB30" s="5">
        <v>59.716173537553772</v>
      </c>
      <c r="AC30" s="5">
        <v>71.546084360595685</v>
      </c>
      <c r="AD30" s="5">
        <v>79.334081247161876</v>
      </c>
      <c r="AE30" s="5">
        <v>77.630736273451348</v>
      </c>
      <c r="AF30" s="5">
        <v>75.15721728178751</v>
      </c>
      <c r="AG30" s="5">
        <v>74.372941889884515</v>
      </c>
      <c r="AH30" s="5">
        <v>77.666403222997971</v>
      </c>
      <c r="AI30" s="5">
        <v>81.653273178488178</v>
      </c>
      <c r="AJ30" s="5">
        <v>76.481117607555788</v>
      </c>
      <c r="AK30" s="5">
        <v>75.188186620855944</v>
      </c>
      <c r="AL30" s="5">
        <v>78.580836857705066</v>
      </c>
      <c r="AM30" s="5">
        <v>67.595353727366728</v>
      </c>
      <c r="AN30" s="5">
        <v>69.530746011605245</v>
      </c>
      <c r="AO30" s="5">
        <v>71.325073891355771</v>
      </c>
      <c r="AP30" s="5">
        <v>80.034491879471886</v>
      </c>
      <c r="AQ30" s="5">
        <v>76.840123862570678</v>
      </c>
      <c r="AR30" s="5">
        <v>76.175951931035442</v>
      </c>
      <c r="AS30" s="5">
        <v>65.028156013872746</v>
      </c>
      <c r="AT30" s="5">
        <v>71.289072575694135</v>
      </c>
      <c r="AU30" s="5">
        <v>64.868613492234601</v>
      </c>
      <c r="AV30" s="5">
        <v>76.160087856824944</v>
      </c>
      <c r="AW30" s="5">
        <v>72.57092113504136</v>
      </c>
      <c r="AX30" s="5">
        <v>69.495488897368332</v>
      </c>
      <c r="AY30" s="5">
        <v>69.225700654451799</v>
      </c>
      <c r="AZ30" s="5">
        <v>77.277838719333985</v>
      </c>
      <c r="BA30" s="5">
        <v>74.268722848281712</v>
      </c>
      <c r="BB30" s="5">
        <v>65.181902931712514</v>
      </c>
      <c r="BC30" s="5">
        <v>79.346749032959096</v>
      </c>
      <c r="BD30" s="5">
        <v>72.583349954927996</v>
      </c>
      <c r="BE30" s="5">
        <v>81.432948275716512</v>
      </c>
      <c r="BF30" s="5">
        <v>73.000467313156918</v>
      </c>
      <c r="BG30" s="5">
        <v>78.203522783488935</v>
      </c>
      <c r="BH30" s="5">
        <v>76.534907001749602</v>
      </c>
      <c r="BI30" s="5">
        <v>78.072389803016591</v>
      </c>
      <c r="BJ30" s="5">
        <v>68.00256948194469</v>
      </c>
      <c r="BK30" s="5">
        <v>81.753690479115789</v>
      </c>
      <c r="BL30" s="5">
        <v>77.462321181564775</v>
      </c>
      <c r="BM30" s="5">
        <v>75.009168313538481</v>
      </c>
      <c r="BN30" s="5">
        <v>63.203855276508378</v>
      </c>
      <c r="BO30" s="5">
        <v>74.824648643573724</v>
      </c>
      <c r="BP30" s="5">
        <v>79.158772783219177</v>
      </c>
      <c r="BQ30" s="5">
        <v>70.354169996660033</v>
      </c>
      <c r="BR30" s="5">
        <v>72.987626599780199</v>
      </c>
      <c r="BS30" s="5">
        <v>72.882938892513394</v>
      </c>
      <c r="BT30" s="5">
        <v>68.93542162968599</v>
      </c>
      <c r="BU30" s="5">
        <v>67.002436063232366</v>
      </c>
      <c r="BV30" s="5">
        <v>76.772914654514679</v>
      </c>
      <c r="BW30" s="5">
        <v>76.124336908622752</v>
      </c>
      <c r="BX30" s="5">
        <v>76.623814224405905</v>
      </c>
      <c r="BY30" s="5">
        <v>74.873421351523191</v>
      </c>
      <c r="BZ30" s="5">
        <v>81.174253936912848</v>
      </c>
      <c r="CA30" s="5">
        <v>81.120316436031246</v>
      </c>
      <c r="CB30" s="5">
        <v>87.176885025222688</v>
      </c>
      <c r="CC30" s="5">
        <v>83.335339344714384</v>
      </c>
      <c r="CD30" s="5">
        <v>73.162868095369461</v>
      </c>
      <c r="CE30" s="5">
        <v>73.356663241006245</v>
      </c>
      <c r="CF30" s="5">
        <v>81.77125698721045</v>
      </c>
      <c r="CG30" s="5">
        <v>73.153813835696198</v>
      </c>
      <c r="CH30" s="5">
        <v>84.237642991939325</v>
      </c>
      <c r="CI30" s="5">
        <v>86.049260655579332</v>
      </c>
      <c r="CJ30" s="5">
        <v>81.222063250686531</v>
      </c>
      <c r="CK30" s="5">
        <v>72.748370244279059</v>
      </c>
      <c r="CL30" s="5">
        <v>74.006973663371838</v>
      </c>
      <c r="CM30" s="5">
        <v>76.286228738702079</v>
      </c>
      <c r="CN30" s="5">
        <v>68.84459612975057</v>
      </c>
      <c r="CO30" s="5">
        <v>82.663431646685083</v>
      </c>
      <c r="CP30" s="5">
        <v>78.530894591665671</v>
      </c>
      <c r="CQ30" s="5">
        <v>82.795448349481234</v>
      </c>
      <c r="CR30" s="5">
        <v>83.90067735325654</v>
      </c>
      <c r="CS30" s="5">
        <v>80.774677821492517</v>
      </c>
      <c r="CT30" s="5">
        <v>95.366101852584791</v>
      </c>
      <c r="CU30" s="5">
        <v>72.355958068422893</v>
      </c>
      <c r="CV30" s="5">
        <v>78.507064215944183</v>
      </c>
      <c r="CW30" s="5">
        <v>61.852954896878089</v>
      </c>
      <c r="CX30" s="5">
        <v>79.016494000726198</v>
      </c>
      <c r="CY30" s="5">
        <v>88.940455268237926</v>
      </c>
      <c r="CZ30" s="5">
        <v>83.406308899509966</v>
      </c>
      <c r="DA30" s="5">
        <v>70.519200374241024</v>
      </c>
      <c r="DB30" s="5">
        <v>78.270452568547057</v>
      </c>
      <c r="DC30" s="5">
        <v>77.275053550777699</v>
      </c>
      <c r="DD30" s="5">
        <v>74.676977545508976</v>
      </c>
      <c r="DE30" s="5">
        <v>75.825338305006454</v>
      </c>
      <c r="DF30" s="5"/>
      <c r="DG30" s="29">
        <v>0</v>
      </c>
      <c r="DH30" s="17">
        <v>0</v>
      </c>
      <c r="DI30" s="17">
        <v>0</v>
      </c>
      <c r="DJ30" s="17">
        <v>0</v>
      </c>
      <c r="DK30" s="17">
        <v>0</v>
      </c>
      <c r="DL30" s="17">
        <v>0</v>
      </c>
      <c r="DM30" s="17">
        <v>0</v>
      </c>
      <c r="DN30" s="17">
        <v>0</v>
      </c>
      <c r="DO30" s="17">
        <v>1</v>
      </c>
      <c r="DP30" s="17">
        <v>0</v>
      </c>
      <c r="DQ30" s="17">
        <v>-1</v>
      </c>
      <c r="DR30" s="17">
        <v>1</v>
      </c>
      <c r="DS30" s="17">
        <v>0</v>
      </c>
      <c r="DT30" s="17">
        <v>0</v>
      </c>
      <c r="DU30" s="17">
        <v>0</v>
      </c>
      <c r="DV30" s="17">
        <v>0</v>
      </c>
      <c r="DW30" s="30">
        <v>-1</v>
      </c>
      <c r="DX30" s="5"/>
      <c r="DY30" s="5"/>
      <c r="DZ30" s="5"/>
      <c r="EA30" s="29">
        <v>-1</v>
      </c>
      <c r="EB30" s="17">
        <v>0</v>
      </c>
      <c r="EC30" s="17">
        <v>0</v>
      </c>
      <c r="ED30" s="17">
        <v>0</v>
      </c>
      <c r="EE30" s="17">
        <v>0</v>
      </c>
      <c r="EF30" s="17">
        <v>0</v>
      </c>
      <c r="EG30" s="17">
        <v>0</v>
      </c>
      <c r="EH30" s="17">
        <v>1</v>
      </c>
      <c r="EI30" s="17">
        <v>0</v>
      </c>
      <c r="EJ30" s="17">
        <v>0</v>
      </c>
      <c r="EK30" s="17">
        <v>0</v>
      </c>
      <c r="EL30" s="17">
        <v>-1</v>
      </c>
      <c r="EM30" s="17">
        <v>0</v>
      </c>
      <c r="EN30" s="17">
        <v>0</v>
      </c>
      <c r="EO30" s="17">
        <v>0</v>
      </c>
      <c r="EP30" s="17">
        <v>0</v>
      </c>
      <c r="EQ30" s="17">
        <v>0</v>
      </c>
      <c r="ER30" s="17">
        <v>-1</v>
      </c>
      <c r="ES30" s="17">
        <v>0</v>
      </c>
      <c r="ET30" s="17">
        <v>-1</v>
      </c>
      <c r="EU30" s="17">
        <v>0</v>
      </c>
      <c r="EV30" s="17">
        <v>0</v>
      </c>
      <c r="EW30" s="17">
        <v>0</v>
      </c>
      <c r="EX30" s="17">
        <v>0</v>
      </c>
      <c r="EY30" s="17">
        <v>0</v>
      </c>
      <c r="EZ30" s="17">
        <v>0</v>
      </c>
      <c r="FA30" s="17">
        <v>-1</v>
      </c>
      <c r="FB30" s="17">
        <v>0</v>
      </c>
      <c r="FC30" s="17">
        <v>0</v>
      </c>
      <c r="FD30" s="17">
        <v>1</v>
      </c>
      <c r="FE30" s="17">
        <v>0</v>
      </c>
      <c r="FF30" s="17">
        <v>0</v>
      </c>
      <c r="FG30" s="17">
        <v>0</v>
      </c>
      <c r="FH30" s="17">
        <v>0</v>
      </c>
      <c r="FI30" s="17">
        <v>0</v>
      </c>
      <c r="FJ30" s="17">
        <v>1</v>
      </c>
      <c r="FK30" s="17">
        <v>0</v>
      </c>
      <c r="FL30" s="17">
        <v>0</v>
      </c>
      <c r="FM30" s="17">
        <v>0</v>
      </c>
      <c r="FN30" s="17">
        <v>0</v>
      </c>
      <c r="FO30" s="17">
        <v>0</v>
      </c>
      <c r="FP30" s="17">
        <v>0</v>
      </c>
      <c r="FQ30" s="17">
        <v>0</v>
      </c>
      <c r="FR30" s="17">
        <v>0</v>
      </c>
      <c r="FS30" s="17">
        <v>0</v>
      </c>
      <c r="FT30" s="17">
        <v>0</v>
      </c>
      <c r="FU30" s="17">
        <v>0</v>
      </c>
      <c r="FV30" s="17">
        <v>0</v>
      </c>
      <c r="FW30" s="17">
        <v>0</v>
      </c>
      <c r="FX30" s="17">
        <v>0</v>
      </c>
      <c r="FY30" s="17">
        <v>0</v>
      </c>
      <c r="FZ30" s="17">
        <v>0</v>
      </c>
      <c r="GA30" s="17">
        <v>1</v>
      </c>
      <c r="GB30" s="17">
        <v>0</v>
      </c>
      <c r="GC30" s="17">
        <v>0</v>
      </c>
      <c r="GD30" s="17">
        <v>0</v>
      </c>
      <c r="GE30" s="17">
        <v>0</v>
      </c>
      <c r="GF30" s="17">
        <v>0</v>
      </c>
      <c r="GG30" s="17">
        <v>0</v>
      </c>
      <c r="GH30" s="17">
        <v>0</v>
      </c>
      <c r="GI30" s="17">
        <v>0</v>
      </c>
      <c r="GJ30" s="17">
        <v>0</v>
      </c>
      <c r="GK30" s="17">
        <v>0</v>
      </c>
      <c r="GL30" s="17">
        <v>0</v>
      </c>
      <c r="GM30" s="17">
        <v>0</v>
      </c>
      <c r="GN30" s="17">
        <v>0</v>
      </c>
      <c r="GO30" s="17">
        <v>0</v>
      </c>
      <c r="GP30" s="17">
        <v>0</v>
      </c>
      <c r="GQ30" s="17">
        <v>0</v>
      </c>
      <c r="GR30" s="17">
        <v>0</v>
      </c>
      <c r="GS30" s="17">
        <v>1</v>
      </c>
      <c r="GT30" s="17">
        <v>0</v>
      </c>
      <c r="GU30" s="17">
        <v>0</v>
      </c>
      <c r="GV30" s="17">
        <v>0</v>
      </c>
      <c r="GW30" s="17">
        <v>0</v>
      </c>
      <c r="GX30" s="17">
        <v>1</v>
      </c>
      <c r="GY30" s="17">
        <v>0</v>
      </c>
      <c r="GZ30" s="17">
        <v>0</v>
      </c>
      <c r="HA30" s="17">
        <v>0</v>
      </c>
      <c r="HB30" s="17">
        <v>0</v>
      </c>
      <c r="HC30" s="17">
        <v>0</v>
      </c>
      <c r="HD30" s="30">
        <v>0</v>
      </c>
    </row>
    <row r="31" spans="1:212" ht="25.5" customHeight="1" x14ac:dyDescent="0.2">
      <c r="A31" s="48">
        <v>25</v>
      </c>
      <c r="B31" s="3" t="s">
        <v>309</v>
      </c>
      <c r="C31" s="10" t="s">
        <v>15</v>
      </c>
      <c r="D31" s="143" t="s">
        <v>7</v>
      </c>
      <c r="E31" s="23">
        <v>85.743216817844001</v>
      </c>
      <c r="F31" s="147">
        <v>15143</v>
      </c>
      <c r="G31" s="18"/>
      <c r="H31" s="5">
        <v>90.0246164184381</v>
      </c>
      <c r="I31" s="5">
        <v>80.5942651191408</v>
      </c>
      <c r="J31" s="5">
        <v>85.19893003806456</v>
      </c>
      <c r="K31" s="5">
        <v>83.857278892967273</v>
      </c>
      <c r="L31" s="5">
        <v>87.443402683283495</v>
      </c>
      <c r="M31" s="5">
        <v>83.928645629070814</v>
      </c>
      <c r="N31" s="5">
        <v>84.548362756302865</v>
      </c>
      <c r="O31" s="5">
        <v>88.175909306186</v>
      </c>
      <c r="P31" s="5">
        <v>91.330111695178772</v>
      </c>
      <c r="Q31" s="5">
        <v>87.645067903971238</v>
      </c>
      <c r="R31" s="5">
        <v>81.287282566546949</v>
      </c>
      <c r="S31" s="5">
        <v>86.637329264878531</v>
      </c>
      <c r="T31" s="5">
        <v>86.451466226840751</v>
      </c>
      <c r="U31" s="5">
        <v>86.281766710726657</v>
      </c>
      <c r="V31" s="5">
        <v>87.884543041909325</v>
      </c>
      <c r="W31" s="5">
        <v>87.911671381076644</v>
      </c>
      <c r="X31" s="5">
        <v>77.677189851726169</v>
      </c>
      <c r="Y31" s="18"/>
      <c r="Z31" s="153">
        <v>67.77418229224827</v>
      </c>
      <c r="AA31" s="25">
        <v>97.385343549906239</v>
      </c>
      <c r="AB31" s="5">
        <v>78.248871108608981</v>
      </c>
      <c r="AC31" s="5">
        <v>86.69734673690256</v>
      </c>
      <c r="AD31" s="5">
        <v>91.664147288273981</v>
      </c>
      <c r="AE31" s="5">
        <v>85.899349056089676</v>
      </c>
      <c r="AF31" s="5">
        <v>84.800845698056776</v>
      </c>
      <c r="AG31" s="5">
        <v>83.231062988227961</v>
      </c>
      <c r="AH31" s="5">
        <v>89.623010962165168</v>
      </c>
      <c r="AI31" s="5">
        <v>92.032286188389918</v>
      </c>
      <c r="AJ31" s="5">
        <v>86.863945631844828</v>
      </c>
      <c r="AK31" s="5">
        <v>87.930988714207345</v>
      </c>
      <c r="AL31" s="5">
        <v>86.451466226840751</v>
      </c>
      <c r="AM31" s="5">
        <v>78.727450553465445</v>
      </c>
      <c r="AN31" s="5">
        <v>81.666825098980809</v>
      </c>
      <c r="AO31" s="5">
        <v>85.397805034388199</v>
      </c>
      <c r="AP31" s="5">
        <v>91.614599403662069</v>
      </c>
      <c r="AQ31" s="5">
        <v>86.647749931660968</v>
      </c>
      <c r="AR31" s="5">
        <v>85.90188323412697</v>
      </c>
      <c r="AS31" s="5">
        <v>75.600276916833508</v>
      </c>
      <c r="AT31" s="5">
        <v>78.024087035319951</v>
      </c>
      <c r="AU31" s="5">
        <v>79.190119892803295</v>
      </c>
      <c r="AV31" s="5">
        <v>84.899765315313289</v>
      </c>
      <c r="AW31" s="5">
        <v>86.239231086885297</v>
      </c>
      <c r="AX31" s="5">
        <v>83.042031609905393</v>
      </c>
      <c r="AY31" s="5">
        <v>75.90528678063599</v>
      </c>
      <c r="AZ31" s="5">
        <v>89.627747054322924</v>
      </c>
      <c r="BA31" s="5">
        <v>88.186154257870911</v>
      </c>
      <c r="BB31" s="5">
        <v>83.247393545211196</v>
      </c>
      <c r="BC31" s="5">
        <v>92.014372494325698</v>
      </c>
      <c r="BD31" s="5">
        <v>87.710159685261033</v>
      </c>
      <c r="BE31" s="5">
        <v>89.935343312372879</v>
      </c>
      <c r="BF31" s="5">
        <v>86.7887118724299</v>
      </c>
      <c r="BG31" s="5">
        <v>88.64606069406959</v>
      </c>
      <c r="BH31" s="5">
        <v>81.516314879042469</v>
      </c>
      <c r="BI31" s="5">
        <v>86.057804631183345</v>
      </c>
      <c r="BJ31" s="5">
        <v>81.718157983669386</v>
      </c>
      <c r="BK31" s="5">
        <v>89.895035388043325</v>
      </c>
      <c r="BL31" s="5">
        <v>86.908056086176586</v>
      </c>
      <c r="BM31" s="5">
        <v>88.302754744487245</v>
      </c>
      <c r="BN31" s="5">
        <v>83.913359995413046</v>
      </c>
      <c r="BO31" s="5">
        <v>94.172134193161597</v>
      </c>
      <c r="BP31" s="5">
        <v>90.093880154296485</v>
      </c>
      <c r="BQ31" s="5">
        <v>84.606863564178695</v>
      </c>
      <c r="BR31" s="5">
        <v>80.5942651191408</v>
      </c>
      <c r="BS31" s="5">
        <v>81.53429949318982</v>
      </c>
      <c r="BT31" s="5">
        <v>83.746345553881639</v>
      </c>
      <c r="BU31" s="5">
        <v>76.018897230464177</v>
      </c>
      <c r="BV31" s="5">
        <v>95.449036626481302</v>
      </c>
      <c r="BW31" s="5">
        <v>76.427481635065519</v>
      </c>
      <c r="BX31" s="5">
        <v>85.299519418714212</v>
      </c>
      <c r="BY31" s="5">
        <v>92.593288423254648</v>
      </c>
      <c r="BZ31" s="5">
        <v>88.666486224098435</v>
      </c>
      <c r="CA31" s="5">
        <v>87.069765977358429</v>
      </c>
      <c r="CB31" s="5">
        <v>93.448805497697947</v>
      </c>
      <c r="CC31" s="5">
        <v>86.808421261699124</v>
      </c>
      <c r="CD31" s="5">
        <v>81.293767495987495</v>
      </c>
      <c r="CE31" s="5">
        <v>84.867928316446367</v>
      </c>
      <c r="CF31" s="5">
        <v>89.127670256024942</v>
      </c>
      <c r="CG31" s="5">
        <v>78.708604776004094</v>
      </c>
      <c r="CH31" s="5">
        <v>94.514858195547163</v>
      </c>
      <c r="CI31" s="5">
        <v>94.2084347440817</v>
      </c>
      <c r="CJ31" s="5">
        <v>95.93235763019301</v>
      </c>
      <c r="CK31" s="5">
        <v>84.157473972696366</v>
      </c>
      <c r="CL31" s="5">
        <v>81.652623086184661</v>
      </c>
      <c r="CM31" s="5">
        <v>85.430996861972915</v>
      </c>
      <c r="CN31" s="5">
        <v>83.017842961599456</v>
      </c>
      <c r="CO31" s="5">
        <v>87.631385747592645</v>
      </c>
      <c r="CP31" s="5">
        <v>83.830190208488858</v>
      </c>
      <c r="CQ31" s="5">
        <v>96.707890949131283</v>
      </c>
      <c r="CR31" s="5">
        <v>90.709241515013048</v>
      </c>
      <c r="CS31" s="5">
        <v>92.046371920669074</v>
      </c>
      <c r="CT31" s="5">
        <v>97.385343549906239</v>
      </c>
      <c r="CU31" s="5">
        <v>84.034815638216557</v>
      </c>
      <c r="CV31" s="5">
        <v>94.224940645388784</v>
      </c>
      <c r="CW31" s="5">
        <v>67.77418229224827</v>
      </c>
      <c r="CX31" s="5">
        <v>88.518681288751026</v>
      </c>
      <c r="CY31" s="5">
        <v>87.861360295067911</v>
      </c>
      <c r="CZ31" s="5">
        <v>95.096333704568281</v>
      </c>
      <c r="DA31" s="5">
        <v>73.803698496714304</v>
      </c>
      <c r="DB31" s="5">
        <v>88.364538233241305</v>
      </c>
      <c r="DC31" s="5">
        <v>91.111494661745269</v>
      </c>
      <c r="DD31" s="5">
        <v>82.140420513429845</v>
      </c>
      <c r="DE31" s="5">
        <v>88.343223180566696</v>
      </c>
      <c r="DF31" s="5"/>
      <c r="DG31" s="29">
        <v>1</v>
      </c>
      <c r="DH31" s="17">
        <v>0</v>
      </c>
      <c r="DI31" s="17">
        <v>0</v>
      </c>
      <c r="DJ31" s="17">
        <v>0</v>
      </c>
      <c r="DK31" s="17">
        <v>0</v>
      </c>
      <c r="DL31" s="17">
        <v>0</v>
      </c>
      <c r="DM31" s="17">
        <v>0</v>
      </c>
      <c r="DN31" s="17">
        <v>0</v>
      </c>
      <c r="DO31" s="17">
        <v>1</v>
      </c>
      <c r="DP31" s="17">
        <v>0</v>
      </c>
      <c r="DQ31" s="17">
        <v>-1</v>
      </c>
      <c r="DR31" s="17">
        <v>0</v>
      </c>
      <c r="DS31" s="17">
        <v>0</v>
      </c>
      <c r="DT31" s="17">
        <v>0</v>
      </c>
      <c r="DU31" s="17">
        <v>0</v>
      </c>
      <c r="DV31" s="17">
        <v>0</v>
      </c>
      <c r="DW31" s="30">
        <v>-1</v>
      </c>
      <c r="DX31" s="5"/>
      <c r="DY31" s="5"/>
      <c r="DZ31" s="5"/>
      <c r="EA31" s="29">
        <v>-1</v>
      </c>
      <c r="EB31" s="17">
        <v>0</v>
      </c>
      <c r="EC31" s="17">
        <v>1</v>
      </c>
      <c r="ED31" s="17">
        <v>0</v>
      </c>
      <c r="EE31" s="17">
        <v>0</v>
      </c>
      <c r="EF31" s="17">
        <v>0</v>
      </c>
      <c r="EG31" s="17">
        <v>0</v>
      </c>
      <c r="EH31" s="17">
        <v>1</v>
      </c>
      <c r="EI31" s="17">
        <v>0</v>
      </c>
      <c r="EJ31" s="17">
        <v>0</v>
      </c>
      <c r="EK31" s="17">
        <v>0</v>
      </c>
      <c r="EL31" s="17">
        <v>-1</v>
      </c>
      <c r="EM31" s="17">
        <v>0</v>
      </c>
      <c r="EN31" s="17">
        <v>0</v>
      </c>
      <c r="EO31" s="17">
        <v>1</v>
      </c>
      <c r="EP31" s="17">
        <v>0</v>
      </c>
      <c r="EQ31" s="17">
        <v>0</v>
      </c>
      <c r="ER31" s="17">
        <v>-1</v>
      </c>
      <c r="ES31" s="17">
        <v>-1</v>
      </c>
      <c r="ET31" s="17">
        <v>-1</v>
      </c>
      <c r="EU31" s="17">
        <v>0</v>
      </c>
      <c r="EV31" s="17">
        <v>0</v>
      </c>
      <c r="EW31" s="17">
        <v>0</v>
      </c>
      <c r="EX31" s="17">
        <v>-1</v>
      </c>
      <c r="EY31" s="17">
        <v>0</v>
      </c>
      <c r="EZ31" s="17">
        <v>0</v>
      </c>
      <c r="FA31" s="17">
        <v>0</v>
      </c>
      <c r="FB31" s="17">
        <v>1</v>
      </c>
      <c r="FC31" s="17">
        <v>0</v>
      </c>
      <c r="FD31" s="17">
        <v>0</v>
      </c>
      <c r="FE31" s="17">
        <v>0</v>
      </c>
      <c r="FF31" s="17">
        <v>0</v>
      </c>
      <c r="FG31" s="17">
        <v>0</v>
      </c>
      <c r="FH31" s="17">
        <v>0</v>
      </c>
      <c r="FI31" s="17">
        <v>0</v>
      </c>
      <c r="FJ31" s="17">
        <v>0</v>
      </c>
      <c r="FK31" s="17">
        <v>0</v>
      </c>
      <c r="FL31" s="17">
        <v>0</v>
      </c>
      <c r="FM31" s="17">
        <v>0</v>
      </c>
      <c r="FN31" s="17">
        <v>1</v>
      </c>
      <c r="FO31" s="17">
        <v>0</v>
      </c>
      <c r="FP31" s="17">
        <v>0</v>
      </c>
      <c r="FQ31" s="17">
        <v>0</v>
      </c>
      <c r="FR31" s="17">
        <v>0</v>
      </c>
      <c r="FS31" s="17">
        <v>0</v>
      </c>
      <c r="FT31" s="17">
        <v>0</v>
      </c>
      <c r="FU31" s="17">
        <v>0</v>
      </c>
      <c r="FV31" s="17">
        <v>0</v>
      </c>
      <c r="FW31" s="17">
        <v>0</v>
      </c>
      <c r="FX31" s="17">
        <v>0</v>
      </c>
      <c r="FY31" s="17">
        <v>0</v>
      </c>
      <c r="FZ31" s="17">
        <v>0</v>
      </c>
      <c r="GA31" s="17">
        <v>0</v>
      </c>
      <c r="GB31" s="17">
        <v>0</v>
      </c>
      <c r="GC31" s="17">
        <v>0</v>
      </c>
      <c r="GD31" s="17">
        <v>0</v>
      </c>
      <c r="GE31" s="17">
        <v>0</v>
      </c>
      <c r="GF31" s="17">
        <v>0</v>
      </c>
      <c r="GG31" s="17">
        <v>1</v>
      </c>
      <c r="GH31" s="17">
        <v>0</v>
      </c>
      <c r="GI31" s="17">
        <v>1</v>
      </c>
      <c r="GJ31" s="17">
        <v>0</v>
      </c>
      <c r="GK31" s="17">
        <v>0</v>
      </c>
      <c r="GL31" s="17">
        <v>0</v>
      </c>
      <c r="GM31" s="17">
        <v>0</v>
      </c>
      <c r="GN31" s="17">
        <v>0</v>
      </c>
      <c r="GO31" s="17">
        <v>0</v>
      </c>
      <c r="GP31" s="17">
        <v>1</v>
      </c>
      <c r="GQ31" s="17">
        <v>0</v>
      </c>
      <c r="GR31" s="17">
        <v>0</v>
      </c>
      <c r="GS31" s="17">
        <v>1</v>
      </c>
      <c r="GT31" s="17">
        <v>0</v>
      </c>
      <c r="GU31" s="17">
        <v>1</v>
      </c>
      <c r="GV31" s="17">
        <v>-1</v>
      </c>
      <c r="GW31" s="17">
        <v>0</v>
      </c>
      <c r="GX31" s="17">
        <v>0</v>
      </c>
      <c r="GY31" s="17">
        <v>1</v>
      </c>
      <c r="GZ31" s="17">
        <v>0</v>
      </c>
      <c r="HA31" s="17">
        <v>0</v>
      </c>
      <c r="HB31" s="17">
        <v>0</v>
      </c>
      <c r="HC31" s="17">
        <v>0</v>
      </c>
      <c r="HD31" s="30">
        <v>0</v>
      </c>
    </row>
    <row r="32" spans="1:212" ht="25.5" customHeight="1" x14ac:dyDescent="0.2">
      <c r="A32" s="48">
        <v>26</v>
      </c>
      <c r="B32" s="3" t="s">
        <v>309</v>
      </c>
      <c r="C32" s="10" t="s">
        <v>19</v>
      </c>
      <c r="D32" s="143" t="s">
        <v>18</v>
      </c>
      <c r="E32" s="23">
        <v>65.223389594307051</v>
      </c>
      <c r="F32" s="147">
        <v>15162</v>
      </c>
      <c r="G32" s="18"/>
      <c r="H32" s="5">
        <v>73.132105096057401</v>
      </c>
      <c r="I32" s="5">
        <v>63.820721377746992</v>
      </c>
      <c r="J32" s="5">
        <v>64.840787099087208</v>
      </c>
      <c r="K32" s="5">
        <v>66.36601568460641</v>
      </c>
      <c r="L32" s="5">
        <v>68.530881320833743</v>
      </c>
      <c r="M32" s="5">
        <v>67.720450628865777</v>
      </c>
      <c r="N32" s="5">
        <v>61.322652898199536</v>
      </c>
      <c r="O32" s="5">
        <v>72.402341091875357</v>
      </c>
      <c r="P32" s="5">
        <v>69.537670382715248</v>
      </c>
      <c r="Q32" s="5">
        <v>67.894769808747213</v>
      </c>
      <c r="R32" s="5">
        <v>55.536154038159737</v>
      </c>
      <c r="S32" s="5">
        <v>70.407173640208853</v>
      </c>
      <c r="T32" s="5">
        <v>69.207441784348376</v>
      </c>
      <c r="U32" s="5">
        <v>63.412326063391269</v>
      </c>
      <c r="V32" s="5">
        <v>67.168698170020008</v>
      </c>
      <c r="W32" s="5">
        <v>67.476666641453335</v>
      </c>
      <c r="X32" s="5">
        <v>53.495232890906188</v>
      </c>
      <c r="Y32" s="18"/>
      <c r="Z32" s="153">
        <v>48.556992894288555</v>
      </c>
      <c r="AA32" s="25">
        <v>83.134282942506431</v>
      </c>
      <c r="AB32" s="5">
        <v>48.556992894288555</v>
      </c>
      <c r="AC32" s="5">
        <v>62.114856740335746</v>
      </c>
      <c r="AD32" s="5">
        <v>75.110616884606117</v>
      </c>
      <c r="AE32" s="5">
        <v>68.216898784838165</v>
      </c>
      <c r="AF32" s="5">
        <v>58.420106696558292</v>
      </c>
      <c r="AG32" s="5">
        <v>56.878295981322957</v>
      </c>
      <c r="AH32" s="5">
        <v>69.594979747844476</v>
      </c>
      <c r="AI32" s="5">
        <v>73.721259952803024</v>
      </c>
      <c r="AJ32" s="5">
        <v>64.666359581030505</v>
      </c>
      <c r="AK32" s="5">
        <v>66.4044332993398</v>
      </c>
      <c r="AL32" s="5">
        <v>69.207441784348376</v>
      </c>
      <c r="AM32" s="5">
        <v>56.577388085236237</v>
      </c>
      <c r="AN32" s="5">
        <v>59.291725738995403</v>
      </c>
      <c r="AO32" s="5">
        <v>61.799236406201963</v>
      </c>
      <c r="AP32" s="5">
        <v>75.245525627108094</v>
      </c>
      <c r="AQ32" s="5">
        <v>64.502016703980388</v>
      </c>
      <c r="AR32" s="5">
        <v>65.563361920588605</v>
      </c>
      <c r="AS32" s="5">
        <v>50.896523476417514</v>
      </c>
      <c r="AT32" s="5">
        <v>52.744535032408521</v>
      </c>
      <c r="AU32" s="5">
        <v>52.361048201927893</v>
      </c>
      <c r="AV32" s="5">
        <v>62.490888725501492</v>
      </c>
      <c r="AW32" s="5">
        <v>66.640586647545234</v>
      </c>
      <c r="AX32" s="5">
        <v>66.142654412588385</v>
      </c>
      <c r="AY32" s="5">
        <v>50.55924542122434</v>
      </c>
      <c r="AZ32" s="5">
        <v>70.329028821516999</v>
      </c>
      <c r="BA32" s="5">
        <v>72.903954176832357</v>
      </c>
      <c r="BB32" s="5">
        <v>58.66775267172347</v>
      </c>
      <c r="BC32" s="5">
        <v>76.082500033589056</v>
      </c>
      <c r="BD32" s="5">
        <v>67.172514379018068</v>
      </c>
      <c r="BE32" s="5">
        <v>67.732319619781066</v>
      </c>
      <c r="BF32" s="5">
        <v>62.867934396822989</v>
      </c>
      <c r="BG32" s="5">
        <v>67.271052119140734</v>
      </c>
      <c r="BH32" s="5">
        <v>69.431925890546495</v>
      </c>
      <c r="BI32" s="5">
        <v>69.765661256271798</v>
      </c>
      <c r="BJ32" s="5">
        <v>58.076436496411866</v>
      </c>
      <c r="BK32" s="5">
        <v>71.493643460857712</v>
      </c>
      <c r="BL32" s="5">
        <v>71.214024729828395</v>
      </c>
      <c r="BM32" s="5">
        <v>71.063780238722359</v>
      </c>
      <c r="BN32" s="5">
        <v>65.228492719869877</v>
      </c>
      <c r="BO32" s="5">
        <v>68.815864025075484</v>
      </c>
      <c r="BP32" s="5">
        <v>68.400695031088361</v>
      </c>
      <c r="BQ32" s="5">
        <v>66.800448586149514</v>
      </c>
      <c r="BR32" s="5">
        <v>63.820721377746992</v>
      </c>
      <c r="BS32" s="5">
        <v>60.046587128551224</v>
      </c>
      <c r="BT32" s="5">
        <v>65.329412118819278</v>
      </c>
      <c r="BU32" s="5">
        <v>56.29682280819803</v>
      </c>
      <c r="BV32" s="5">
        <v>72.423555307420798</v>
      </c>
      <c r="BW32" s="5">
        <v>49.807570724061996</v>
      </c>
      <c r="BX32" s="5">
        <v>72.055431334617793</v>
      </c>
      <c r="BY32" s="5">
        <v>50.741562488269444</v>
      </c>
      <c r="BZ32" s="5">
        <v>74.855799246544578</v>
      </c>
      <c r="CA32" s="5">
        <v>69.525580743779898</v>
      </c>
      <c r="CB32" s="5">
        <v>83.134282942506431</v>
      </c>
      <c r="CC32" s="5">
        <v>78.287838300999695</v>
      </c>
      <c r="CD32" s="5">
        <v>64.744963057991527</v>
      </c>
      <c r="CE32" s="5">
        <v>71.631099514729442</v>
      </c>
      <c r="CF32" s="5">
        <v>71.020418288705301</v>
      </c>
      <c r="CG32" s="5">
        <v>61.760891014231625</v>
      </c>
      <c r="CH32" s="5">
        <v>76.360363809003246</v>
      </c>
      <c r="CI32" s="5">
        <v>71.723850947942651</v>
      </c>
      <c r="CJ32" s="5">
        <v>82.589101553002379</v>
      </c>
      <c r="CK32" s="5">
        <v>68.93328050855618</v>
      </c>
      <c r="CL32" s="5">
        <v>63.713211248472291</v>
      </c>
      <c r="CM32" s="5">
        <v>67.054774623751641</v>
      </c>
      <c r="CN32" s="5">
        <v>65.210065603686246</v>
      </c>
      <c r="CO32" s="5">
        <v>74.156331350174938</v>
      </c>
      <c r="CP32" s="5">
        <v>70.568877121888519</v>
      </c>
      <c r="CQ32" s="5">
        <v>81.785975488870463</v>
      </c>
      <c r="CR32" s="5">
        <v>77.625927979844846</v>
      </c>
      <c r="CS32" s="5">
        <v>76.085929405769122</v>
      </c>
      <c r="CT32" s="5">
        <v>78.674338887382888</v>
      </c>
      <c r="CU32" s="5">
        <v>53.835206581051828</v>
      </c>
      <c r="CV32" s="5">
        <v>77.418397594200101</v>
      </c>
      <c r="CW32" s="5">
        <v>53.046197602232006</v>
      </c>
      <c r="CX32" s="5">
        <v>77.069474903705711</v>
      </c>
      <c r="CY32" s="5">
        <v>78.182562915723068</v>
      </c>
      <c r="CZ32" s="5">
        <v>72.817937860176514</v>
      </c>
      <c r="DA32" s="5">
        <v>57.585170952060047</v>
      </c>
      <c r="DB32" s="5">
        <v>77.369125065186324</v>
      </c>
      <c r="DC32" s="5">
        <v>81.110188060404766</v>
      </c>
      <c r="DD32" s="5">
        <v>67.357734751545351</v>
      </c>
      <c r="DE32" s="5">
        <v>76.795891703217961</v>
      </c>
      <c r="DF32" s="5"/>
      <c r="DG32" s="29">
        <v>1</v>
      </c>
      <c r="DH32" s="17">
        <v>0</v>
      </c>
      <c r="DI32" s="17">
        <v>0</v>
      </c>
      <c r="DJ32" s="17">
        <v>0</v>
      </c>
      <c r="DK32" s="17">
        <v>0</v>
      </c>
      <c r="DL32" s="17">
        <v>0</v>
      </c>
      <c r="DM32" s="17">
        <v>0</v>
      </c>
      <c r="DN32" s="17">
        <v>1</v>
      </c>
      <c r="DO32" s="17">
        <v>1</v>
      </c>
      <c r="DP32" s="17">
        <v>0</v>
      </c>
      <c r="DQ32" s="17">
        <v>-1</v>
      </c>
      <c r="DR32" s="17">
        <v>0</v>
      </c>
      <c r="DS32" s="17">
        <v>0</v>
      </c>
      <c r="DT32" s="17">
        <v>0</v>
      </c>
      <c r="DU32" s="17">
        <v>0</v>
      </c>
      <c r="DV32" s="17">
        <v>0</v>
      </c>
      <c r="DW32" s="30">
        <v>-1</v>
      </c>
      <c r="DX32" s="5"/>
      <c r="DY32" s="5"/>
      <c r="DZ32" s="5"/>
      <c r="EA32" s="29">
        <v>-1</v>
      </c>
      <c r="EB32" s="17">
        <v>0</v>
      </c>
      <c r="EC32" s="17">
        <v>1</v>
      </c>
      <c r="ED32" s="17">
        <v>0</v>
      </c>
      <c r="EE32" s="17">
        <v>0</v>
      </c>
      <c r="EF32" s="17">
        <v>-1</v>
      </c>
      <c r="EG32" s="17">
        <v>0</v>
      </c>
      <c r="EH32" s="17">
        <v>1</v>
      </c>
      <c r="EI32" s="17">
        <v>0</v>
      </c>
      <c r="EJ32" s="17">
        <v>0</v>
      </c>
      <c r="EK32" s="17">
        <v>0</v>
      </c>
      <c r="EL32" s="17">
        <v>-1</v>
      </c>
      <c r="EM32" s="17">
        <v>0</v>
      </c>
      <c r="EN32" s="17">
        <v>0</v>
      </c>
      <c r="EO32" s="17">
        <v>1</v>
      </c>
      <c r="EP32" s="17">
        <v>0</v>
      </c>
      <c r="EQ32" s="17">
        <v>0</v>
      </c>
      <c r="ER32" s="17">
        <v>-1</v>
      </c>
      <c r="ES32" s="17">
        <v>-1</v>
      </c>
      <c r="ET32" s="17">
        <v>-1</v>
      </c>
      <c r="EU32" s="17">
        <v>0</v>
      </c>
      <c r="EV32" s="17">
        <v>0</v>
      </c>
      <c r="EW32" s="17">
        <v>0</v>
      </c>
      <c r="EX32" s="17">
        <v>-1</v>
      </c>
      <c r="EY32" s="17">
        <v>0</v>
      </c>
      <c r="EZ32" s="17">
        <v>1</v>
      </c>
      <c r="FA32" s="17">
        <v>0</v>
      </c>
      <c r="FB32" s="17">
        <v>1</v>
      </c>
      <c r="FC32" s="17">
        <v>0</v>
      </c>
      <c r="FD32" s="17">
        <v>0</v>
      </c>
      <c r="FE32" s="17">
        <v>0</v>
      </c>
      <c r="FF32" s="17">
        <v>0</v>
      </c>
      <c r="FG32" s="17">
        <v>0</v>
      </c>
      <c r="FH32" s="17">
        <v>0</v>
      </c>
      <c r="FI32" s="17">
        <v>0</v>
      </c>
      <c r="FJ32" s="17">
        <v>0</v>
      </c>
      <c r="FK32" s="17">
        <v>0</v>
      </c>
      <c r="FL32" s="17">
        <v>0</v>
      </c>
      <c r="FM32" s="17">
        <v>0</v>
      </c>
      <c r="FN32" s="17">
        <v>0</v>
      </c>
      <c r="FO32" s="17">
        <v>0</v>
      </c>
      <c r="FP32" s="17">
        <v>0</v>
      </c>
      <c r="FQ32" s="17">
        <v>0</v>
      </c>
      <c r="FR32" s="17">
        <v>0</v>
      </c>
      <c r="FS32" s="17">
        <v>0</v>
      </c>
      <c r="FT32" s="17">
        <v>0</v>
      </c>
      <c r="FU32" s="17">
        <v>0</v>
      </c>
      <c r="FV32" s="17">
        <v>-1</v>
      </c>
      <c r="FW32" s="17">
        <v>0</v>
      </c>
      <c r="FX32" s="17">
        <v>-1</v>
      </c>
      <c r="FY32" s="17">
        <v>0</v>
      </c>
      <c r="FZ32" s="17">
        <v>0</v>
      </c>
      <c r="GA32" s="17">
        <v>1</v>
      </c>
      <c r="GB32" s="17">
        <v>0</v>
      </c>
      <c r="GC32" s="17">
        <v>0</v>
      </c>
      <c r="GD32" s="17">
        <v>0</v>
      </c>
      <c r="GE32" s="17">
        <v>0</v>
      </c>
      <c r="GF32" s="17">
        <v>0</v>
      </c>
      <c r="GG32" s="17">
        <v>0</v>
      </c>
      <c r="GH32" s="17">
        <v>0</v>
      </c>
      <c r="GI32" s="17">
        <v>1</v>
      </c>
      <c r="GJ32" s="17">
        <v>0</v>
      </c>
      <c r="GK32" s="17">
        <v>0</v>
      </c>
      <c r="GL32" s="17">
        <v>0</v>
      </c>
      <c r="GM32" s="17">
        <v>0</v>
      </c>
      <c r="GN32" s="17">
        <v>0</v>
      </c>
      <c r="GO32" s="17">
        <v>0</v>
      </c>
      <c r="GP32" s="17">
        <v>0</v>
      </c>
      <c r="GQ32" s="17">
        <v>0</v>
      </c>
      <c r="GR32" s="17">
        <v>0</v>
      </c>
      <c r="GS32" s="17">
        <v>0</v>
      </c>
      <c r="GT32" s="17">
        <v>0</v>
      </c>
      <c r="GU32" s="17">
        <v>0</v>
      </c>
      <c r="GV32" s="17">
        <v>0</v>
      </c>
      <c r="GW32" s="17">
        <v>0</v>
      </c>
      <c r="GX32" s="17">
        <v>1</v>
      </c>
      <c r="GY32" s="17">
        <v>0</v>
      </c>
      <c r="GZ32" s="17">
        <v>0</v>
      </c>
      <c r="HA32" s="17">
        <v>0</v>
      </c>
      <c r="HB32" s="17">
        <v>1</v>
      </c>
      <c r="HC32" s="17">
        <v>0</v>
      </c>
      <c r="HD32" s="30">
        <v>0</v>
      </c>
    </row>
    <row r="33" spans="1:212" ht="25.5" customHeight="1" x14ac:dyDescent="0.2">
      <c r="A33" s="48">
        <v>27</v>
      </c>
      <c r="B33" s="3" t="s">
        <v>309</v>
      </c>
      <c r="C33" s="10" t="s">
        <v>84</v>
      </c>
      <c r="D33" s="143" t="s">
        <v>8</v>
      </c>
      <c r="E33" s="23">
        <v>80.674668899471484</v>
      </c>
      <c r="F33" s="147">
        <v>14999</v>
      </c>
      <c r="G33" s="18"/>
      <c r="H33" s="5">
        <v>86.448907533463299</v>
      </c>
      <c r="I33" s="5">
        <v>84.718950630840027</v>
      </c>
      <c r="J33" s="5">
        <v>83.572143585233434</v>
      </c>
      <c r="K33" s="5">
        <v>83.52974950353908</v>
      </c>
      <c r="L33" s="5">
        <v>83.001635990287454</v>
      </c>
      <c r="M33" s="5">
        <v>80.216804135192746</v>
      </c>
      <c r="N33" s="5">
        <v>84.053885515095772</v>
      </c>
      <c r="O33" s="5">
        <v>86.034430832368557</v>
      </c>
      <c r="P33" s="5">
        <v>85.170463555915887</v>
      </c>
      <c r="Q33" s="5">
        <v>81.98236858156919</v>
      </c>
      <c r="R33" s="5">
        <v>68.439859597940156</v>
      </c>
      <c r="S33" s="5">
        <v>86.342219592523989</v>
      </c>
      <c r="T33" s="5">
        <v>85.804665655239901</v>
      </c>
      <c r="U33" s="5">
        <v>79.021727862213993</v>
      </c>
      <c r="V33" s="5">
        <v>81.443429402864368</v>
      </c>
      <c r="W33" s="5">
        <v>85.163569752696517</v>
      </c>
      <c r="X33" s="5">
        <v>65.799328198019396</v>
      </c>
      <c r="Y33" s="18"/>
      <c r="Z33" s="153">
        <v>55.017714418952387</v>
      </c>
      <c r="AA33" s="25">
        <v>94.276026922063693</v>
      </c>
      <c r="AB33" s="5">
        <v>67.11013830268142</v>
      </c>
      <c r="AC33" s="5">
        <v>79.532715196832896</v>
      </c>
      <c r="AD33" s="5">
        <v>87.642187282872513</v>
      </c>
      <c r="AE33" s="5">
        <v>81.158969186267043</v>
      </c>
      <c r="AF33" s="5">
        <v>60.709020530815707</v>
      </c>
      <c r="AG33" s="5">
        <v>82.317265511102136</v>
      </c>
      <c r="AH33" s="5">
        <v>79.856315894277486</v>
      </c>
      <c r="AI33" s="5">
        <v>85.799209010984256</v>
      </c>
      <c r="AJ33" s="5">
        <v>82.936541613696804</v>
      </c>
      <c r="AK33" s="5">
        <v>81.257797220755137</v>
      </c>
      <c r="AL33" s="5">
        <v>85.804665655239901</v>
      </c>
      <c r="AM33" s="5">
        <v>68.674870030312803</v>
      </c>
      <c r="AN33" s="5">
        <v>81.753023129612586</v>
      </c>
      <c r="AO33" s="5">
        <v>78.036063631455335</v>
      </c>
      <c r="AP33" s="5">
        <v>86.543165961077221</v>
      </c>
      <c r="AQ33" s="5">
        <v>88.104459229090338</v>
      </c>
      <c r="AR33" s="5">
        <v>81.058922589987787</v>
      </c>
      <c r="AS33" s="5">
        <v>55.214181865395226</v>
      </c>
      <c r="AT33" s="5">
        <v>67.869428162205352</v>
      </c>
      <c r="AU33" s="5">
        <v>78.742647893643351</v>
      </c>
      <c r="AV33" s="5">
        <v>71.793615470375087</v>
      </c>
      <c r="AW33" s="5">
        <v>82.361807510860146</v>
      </c>
      <c r="AX33" s="5">
        <v>85.865890293766952</v>
      </c>
      <c r="AY33" s="5">
        <v>55.017714418952387</v>
      </c>
      <c r="AZ33" s="5">
        <v>84.121979141022678</v>
      </c>
      <c r="BA33" s="5">
        <v>88.3853092403549</v>
      </c>
      <c r="BB33" s="5">
        <v>79.668136862081695</v>
      </c>
      <c r="BC33" s="5">
        <v>86.662403150714681</v>
      </c>
      <c r="BD33" s="5">
        <v>84.841797722828318</v>
      </c>
      <c r="BE33" s="5">
        <v>89.261328742671651</v>
      </c>
      <c r="BF33" s="5">
        <v>83.290744109434371</v>
      </c>
      <c r="BG33" s="5">
        <v>80.568892549301111</v>
      </c>
      <c r="BH33" s="5">
        <v>83.455942790397799</v>
      </c>
      <c r="BI33" s="5">
        <v>86.044266819319191</v>
      </c>
      <c r="BJ33" s="5">
        <v>83.435271428528338</v>
      </c>
      <c r="BK33" s="5">
        <v>84.048541564470014</v>
      </c>
      <c r="BL33" s="5">
        <v>81.389332576842094</v>
      </c>
      <c r="BM33" s="5">
        <v>85.16986682840016</v>
      </c>
      <c r="BN33" s="5">
        <v>83.65095329866999</v>
      </c>
      <c r="BO33" s="5">
        <v>85.881781607949222</v>
      </c>
      <c r="BP33" s="5">
        <v>86.123597256119382</v>
      </c>
      <c r="BQ33" s="5">
        <v>81.20024816248123</v>
      </c>
      <c r="BR33" s="5">
        <v>84.718950630840027</v>
      </c>
      <c r="BS33" s="5">
        <v>86.143046485922923</v>
      </c>
      <c r="BT33" s="5">
        <v>79.543067094035877</v>
      </c>
      <c r="BU33" s="5">
        <v>74.012611806606401</v>
      </c>
      <c r="BV33" s="5">
        <v>84.437519154011781</v>
      </c>
      <c r="BW33" s="5">
        <v>64.234871956207002</v>
      </c>
      <c r="BX33" s="5">
        <v>91.55286889332379</v>
      </c>
      <c r="BY33" s="5">
        <v>78.086118769061486</v>
      </c>
      <c r="BZ33" s="5">
        <v>83.698887429221287</v>
      </c>
      <c r="CA33" s="5">
        <v>87.377329048264315</v>
      </c>
      <c r="CB33" s="5">
        <v>85.678361071220053</v>
      </c>
      <c r="CC33" s="5">
        <v>91.601920150744249</v>
      </c>
      <c r="CD33" s="5">
        <v>88.074396714220342</v>
      </c>
      <c r="CE33" s="5">
        <v>89.169658731088219</v>
      </c>
      <c r="CF33" s="5">
        <v>81.145792741198974</v>
      </c>
      <c r="CG33" s="5">
        <v>78.792060372072896</v>
      </c>
      <c r="CH33" s="5">
        <v>88.085685873125257</v>
      </c>
      <c r="CI33" s="5">
        <v>85.025807162492413</v>
      </c>
      <c r="CJ33" s="5">
        <v>79.107577508026267</v>
      </c>
      <c r="CK33" s="5">
        <v>76.385653158413234</v>
      </c>
      <c r="CL33" s="5">
        <v>93.554409776690221</v>
      </c>
      <c r="CM33" s="5">
        <v>86.067975908106632</v>
      </c>
      <c r="CN33" s="5">
        <v>82.105602980660734</v>
      </c>
      <c r="CO33" s="5">
        <v>76.599133098309608</v>
      </c>
      <c r="CP33" s="5">
        <v>88.686230746712084</v>
      </c>
      <c r="CQ33" s="5">
        <v>90.061820246828134</v>
      </c>
      <c r="CR33" s="5">
        <v>94.276026922063693</v>
      </c>
      <c r="CS33" s="5">
        <v>93.542035381984093</v>
      </c>
      <c r="CT33" s="5">
        <v>92.683100975775119</v>
      </c>
      <c r="CU33" s="5">
        <v>81.053994691508052</v>
      </c>
      <c r="CV33" s="5">
        <v>87.76610877344784</v>
      </c>
      <c r="CW33" s="5">
        <v>81.036495657156337</v>
      </c>
      <c r="CX33" s="5">
        <v>88.767978822520021</v>
      </c>
      <c r="CY33" s="5">
        <v>83.778786769879119</v>
      </c>
      <c r="CZ33" s="5">
        <v>88.065838633863137</v>
      </c>
      <c r="DA33" s="5">
        <v>85.81336269559776</v>
      </c>
      <c r="DB33" s="5">
        <v>94.14888686560451</v>
      </c>
      <c r="DC33" s="5">
        <v>92.157520152119417</v>
      </c>
      <c r="DD33" s="5">
        <v>89.275075257874619</v>
      </c>
      <c r="DE33" s="5">
        <v>90.576696469461695</v>
      </c>
      <c r="DF33" s="5"/>
      <c r="DG33" s="29">
        <v>1</v>
      </c>
      <c r="DH33" s="17">
        <v>0</v>
      </c>
      <c r="DI33" s="17">
        <v>1</v>
      </c>
      <c r="DJ33" s="17">
        <v>0</v>
      </c>
      <c r="DK33" s="17">
        <v>0</v>
      </c>
      <c r="DL33" s="17">
        <v>0</v>
      </c>
      <c r="DM33" s="17">
        <v>0</v>
      </c>
      <c r="DN33" s="17">
        <v>1</v>
      </c>
      <c r="DO33" s="17">
        <v>1</v>
      </c>
      <c r="DP33" s="17">
        <v>0</v>
      </c>
      <c r="DQ33" s="17">
        <v>-1</v>
      </c>
      <c r="DR33" s="17">
        <v>1</v>
      </c>
      <c r="DS33" s="17">
        <v>0</v>
      </c>
      <c r="DT33" s="17">
        <v>0</v>
      </c>
      <c r="DU33" s="17">
        <v>0</v>
      </c>
      <c r="DV33" s="17">
        <v>1</v>
      </c>
      <c r="DW33" s="30">
        <v>-1</v>
      </c>
      <c r="DX33" s="5"/>
      <c r="DY33" s="5"/>
      <c r="DZ33" s="5"/>
      <c r="EA33" s="29">
        <v>-1</v>
      </c>
      <c r="EB33" s="17">
        <v>0</v>
      </c>
      <c r="EC33" s="17">
        <v>1</v>
      </c>
      <c r="ED33" s="17">
        <v>0</v>
      </c>
      <c r="EE33" s="17">
        <v>-1</v>
      </c>
      <c r="EF33" s="17">
        <v>0</v>
      </c>
      <c r="EG33" s="17">
        <v>0</v>
      </c>
      <c r="EH33" s="17">
        <v>1</v>
      </c>
      <c r="EI33" s="17">
        <v>0</v>
      </c>
      <c r="EJ33" s="17">
        <v>0</v>
      </c>
      <c r="EK33" s="17">
        <v>0</v>
      </c>
      <c r="EL33" s="17">
        <v>-1</v>
      </c>
      <c r="EM33" s="17">
        <v>0</v>
      </c>
      <c r="EN33" s="17">
        <v>0</v>
      </c>
      <c r="EO33" s="17">
        <v>1</v>
      </c>
      <c r="EP33" s="17">
        <v>1</v>
      </c>
      <c r="EQ33" s="17">
        <v>0</v>
      </c>
      <c r="ER33" s="17">
        <v>-1</v>
      </c>
      <c r="ES33" s="17">
        <v>-1</v>
      </c>
      <c r="ET33" s="17">
        <v>0</v>
      </c>
      <c r="EU33" s="17">
        <v>-1</v>
      </c>
      <c r="EV33" s="17">
        <v>0</v>
      </c>
      <c r="EW33" s="17">
        <v>0</v>
      </c>
      <c r="EX33" s="17">
        <v>-1</v>
      </c>
      <c r="EY33" s="17">
        <v>0</v>
      </c>
      <c r="EZ33" s="17">
        <v>1</v>
      </c>
      <c r="FA33" s="17">
        <v>0</v>
      </c>
      <c r="FB33" s="17">
        <v>1</v>
      </c>
      <c r="FC33" s="17">
        <v>0</v>
      </c>
      <c r="FD33" s="17">
        <v>1</v>
      </c>
      <c r="FE33" s="17">
        <v>0</v>
      </c>
      <c r="FF33" s="17">
        <v>0</v>
      </c>
      <c r="FG33" s="17">
        <v>0</v>
      </c>
      <c r="FH33" s="17">
        <v>0</v>
      </c>
      <c r="FI33" s="17">
        <v>0</v>
      </c>
      <c r="FJ33" s="17">
        <v>0</v>
      </c>
      <c r="FK33" s="17">
        <v>0</v>
      </c>
      <c r="FL33" s="17">
        <v>0</v>
      </c>
      <c r="FM33" s="17">
        <v>0</v>
      </c>
      <c r="FN33" s="17">
        <v>0</v>
      </c>
      <c r="FO33" s="17">
        <v>0</v>
      </c>
      <c r="FP33" s="17">
        <v>0</v>
      </c>
      <c r="FQ33" s="17">
        <v>0</v>
      </c>
      <c r="FR33" s="17">
        <v>0</v>
      </c>
      <c r="FS33" s="17">
        <v>0</v>
      </c>
      <c r="FT33" s="17">
        <v>0</v>
      </c>
      <c r="FU33" s="17">
        <v>0</v>
      </c>
      <c r="FV33" s="17">
        <v>-1</v>
      </c>
      <c r="FW33" s="17">
        <v>1</v>
      </c>
      <c r="FX33" s="17">
        <v>0</v>
      </c>
      <c r="FY33" s="17">
        <v>0</v>
      </c>
      <c r="FZ33" s="17">
        <v>0</v>
      </c>
      <c r="GA33" s="17">
        <v>0</v>
      </c>
      <c r="GB33" s="17">
        <v>0</v>
      </c>
      <c r="GC33" s="17">
        <v>0</v>
      </c>
      <c r="GD33" s="17">
        <v>0</v>
      </c>
      <c r="GE33" s="17">
        <v>0</v>
      </c>
      <c r="GF33" s="17">
        <v>0</v>
      </c>
      <c r="GG33" s="17">
        <v>0</v>
      </c>
      <c r="GH33" s="17">
        <v>0</v>
      </c>
      <c r="GI33" s="17">
        <v>0</v>
      </c>
      <c r="GJ33" s="17">
        <v>0</v>
      </c>
      <c r="GK33" s="17">
        <v>1</v>
      </c>
      <c r="GL33" s="17">
        <v>0</v>
      </c>
      <c r="GM33" s="17">
        <v>0</v>
      </c>
      <c r="GN33" s="17">
        <v>0</v>
      </c>
      <c r="GO33" s="17">
        <v>0</v>
      </c>
      <c r="GP33" s="17">
        <v>0</v>
      </c>
      <c r="GQ33" s="17">
        <v>1</v>
      </c>
      <c r="GR33" s="17">
        <v>1</v>
      </c>
      <c r="GS33" s="17">
        <v>0</v>
      </c>
      <c r="GT33" s="17">
        <v>0</v>
      </c>
      <c r="GU33" s="17">
        <v>0</v>
      </c>
      <c r="GV33" s="17">
        <v>0</v>
      </c>
      <c r="GW33" s="17">
        <v>0</v>
      </c>
      <c r="GX33" s="17">
        <v>0</v>
      </c>
      <c r="GY33" s="17">
        <v>0</v>
      </c>
      <c r="GZ33" s="17">
        <v>0</v>
      </c>
      <c r="HA33" s="17">
        <v>1</v>
      </c>
      <c r="HB33" s="17">
        <v>0</v>
      </c>
      <c r="HC33" s="17">
        <v>0</v>
      </c>
      <c r="HD33" s="30">
        <v>0</v>
      </c>
    </row>
    <row r="34" spans="1:212" ht="25.5" customHeight="1" x14ac:dyDescent="0.2">
      <c r="A34" s="48">
        <v>28</v>
      </c>
      <c r="B34" s="3" t="s">
        <v>309</v>
      </c>
      <c r="C34" s="10" t="s">
        <v>16</v>
      </c>
      <c r="D34" s="143" t="s">
        <v>7</v>
      </c>
      <c r="E34" s="23">
        <v>82.612023030524767</v>
      </c>
      <c r="F34" s="147">
        <v>15149</v>
      </c>
      <c r="G34" s="18"/>
      <c r="H34" s="5">
        <v>86.607121710014482</v>
      </c>
      <c r="I34" s="5">
        <v>80.51521828008525</v>
      </c>
      <c r="J34" s="5">
        <v>82.54668208335373</v>
      </c>
      <c r="K34" s="5">
        <v>83.481174237344987</v>
      </c>
      <c r="L34" s="5">
        <v>86.755928135363078</v>
      </c>
      <c r="M34" s="5">
        <v>83.865668421222722</v>
      </c>
      <c r="N34" s="5">
        <v>78.903052457008798</v>
      </c>
      <c r="O34" s="5">
        <v>85.565793307203705</v>
      </c>
      <c r="P34" s="5">
        <v>86.792158322836016</v>
      </c>
      <c r="Q34" s="5">
        <v>82.876883013245134</v>
      </c>
      <c r="R34" s="5">
        <v>77.55383570749747</v>
      </c>
      <c r="S34" s="5">
        <v>86.61715842344482</v>
      </c>
      <c r="T34" s="5">
        <v>84.061747099541293</v>
      </c>
      <c r="U34" s="5">
        <v>80.590348111636587</v>
      </c>
      <c r="V34" s="5">
        <v>82.618284297381706</v>
      </c>
      <c r="W34" s="5">
        <v>85.751114626575102</v>
      </c>
      <c r="X34" s="5">
        <v>75.277600721243076</v>
      </c>
      <c r="Y34" s="18"/>
      <c r="Z34" s="153">
        <v>68.54176840466242</v>
      </c>
      <c r="AA34" s="25">
        <v>95.270996931858903</v>
      </c>
      <c r="AB34" s="5">
        <v>74.490756422519183</v>
      </c>
      <c r="AC34" s="5">
        <v>81.610134441249613</v>
      </c>
      <c r="AD34" s="5">
        <v>89.665445700241946</v>
      </c>
      <c r="AE34" s="5">
        <v>84.444793517061541</v>
      </c>
      <c r="AF34" s="5">
        <v>80.797596406147861</v>
      </c>
      <c r="AG34" s="5">
        <v>77.103316631487999</v>
      </c>
      <c r="AH34" s="5">
        <v>85.510967882992546</v>
      </c>
      <c r="AI34" s="5">
        <v>88.54925440104185</v>
      </c>
      <c r="AJ34" s="5">
        <v>81.978074040348346</v>
      </c>
      <c r="AK34" s="5">
        <v>84.269072053279288</v>
      </c>
      <c r="AL34" s="5">
        <v>84.061747099541293</v>
      </c>
      <c r="AM34" s="5">
        <v>77.096578835034052</v>
      </c>
      <c r="AN34" s="5">
        <v>81.007594211443106</v>
      </c>
      <c r="AO34" s="5">
        <v>78.286266646039678</v>
      </c>
      <c r="AP34" s="5">
        <v>89.140373305516079</v>
      </c>
      <c r="AQ34" s="5">
        <v>82.355900891387478</v>
      </c>
      <c r="AR34" s="5">
        <v>78.378845960536296</v>
      </c>
      <c r="AS34" s="5">
        <v>71.058719148052063</v>
      </c>
      <c r="AT34" s="5">
        <v>75.81727074738248</v>
      </c>
      <c r="AU34" s="5">
        <v>73.913204320656163</v>
      </c>
      <c r="AV34" s="5">
        <v>77.258005608855001</v>
      </c>
      <c r="AW34" s="5">
        <v>84.154741609285864</v>
      </c>
      <c r="AX34" s="5">
        <v>84.873611115967677</v>
      </c>
      <c r="AY34" s="5">
        <v>75.152478786679495</v>
      </c>
      <c r="AZ34" s="5">
        <v>87.162369885319393</v>
      </c>
      <c r="BA34" s="5">
        <v>82.804154347970652</v>
      </c>
      <c r="BB34" s="5">
        <v>78.40615765335545</v>
      </c>
      <c r="BC34" s="5">
        <v>88.580701705167712</v>
      </c>
      <c r="BD34" s="5">
        <v>86.427451802364402</v>
      </c>
      <c r="BE34" s="5">
        <v>85.296528312624957</v>
      </c>
      <c r="BF34" s="5">
        <v>82.911034642319521</v>
      </c>
      <c r="BG34" s="5">
        <v>86.411104742532004</v>
      </c>
      <c r="BH34" s="5">
        <v>81.540589507687102</v>
      </c>
      <c r="BI34" s="5">
        <v>80.500005584679116</v>
      </c>
      <c r="BJ34" s="5">
        <v>81.085205257454589</v>
      </c>
      <c r="BK34" s="5">
        <v>89.547568236996256</v>
      </c>
      <c r="BL34" s="5">
        <v>86.382950714525336</v>
      </c>
      <c r="BM34" s="5">
        <v>83.402193050438626</v>
      </c>
      <c r="BN34" s="5">
        <v>76.95872295740871</v>
      </c>
      <c r="BO34" s="5">
        <v>87.633799318298358</v>
      </c>
      <c r="BP34" s="5">
        <v>85.404334245366982</v>
      </c>
      <c r="BQ34" s="5">
        <v>84.113382849238221</v>
      </c>
      <c r="BR34" s="5">
        <v>80.51521828008525</v>
      </c>
      <c r="BS34" s="5">
        <v>80.264605044222094</v>
      </c>
      <c r="BT34" s="5">
        <v>79.890140099877442</v>
      </c>
      <c r="BU34" s="5">
        <v>78.848579157688562</v>
      </c>
      <c r="BV34" s="5">
        <v>90.220859339419661</v>
      </c>
      <c r="BW34" s="5">
        <v>73.680113355187757</v>
      </c>
      <c r="BX34" s="5">
        <v>85.183721659507555</v>
      </c>
      <c r="BY34" s="5">
        <v>80.653056570831367</v>
      </c>
      <c r="BZ34" s="5">
        <v>88.585256427168687</v>
      </c>
      <c r="CA34" s="5">
        <v>86.078169808922851</v>
      </c>
      <c r="CB34" s="5">
        <v>90.046687437203744</v>
      </c>
      <c r="CC34" s="5">
        <v>83.970973330572406</v>
      </c>
      <c r="CD34" s="5">
        <v>73.360131612698567</v>
      </c>
      <c r="CE34" s="5">
        <v>83.61105838611509</v>
      </c>
      <c r="CF34" s="5">
        <v>83.345069381246205</v>
      </c>
      <c r="CG34" s="5">
        <v>77.971464697194435</v>
      </c>
      <c r="CH34" s="5">
        <v>89.174731866108345</v>
      </c>
      <c r="CI34" s="5">
        <v>92.466085134482796</v>
      </c>
      <c r="CJ34" s="5">
        <v>90.934382531073425</v>
      </c>
      <c r="CK34" s="5">
        <v>80.382094202670089</v>
      </c>
      <c r="CL34" s="5">
        <v>82.812812108248309</v>
      </c>
      <c r="CM34" s="5">
        <v>78.854391969613516</v>
      </c>
      <c r="CN34" s="5">
        <v>87.335964644102063</v>
      </c>
      <c r="CO34" s="5">
        <v>88.861239181301258</v>
      </c>
      <c r="CP34" s="5">
        <v>84.200705108942657</v>
      </c>
      <c r="CQ34" s="5">
        <v>95.078379212457136</v>
      </c>
      <c r="CR34" s="5">
        <v>87.021116100167305</v>
      </c>
      <c r="CS34" s="5">
        <v>91.271304462046743</v>
      </c>
      <c r="CT34" s="5">
        <v>95.270996931858903</v>
      </c>
      <c r="CU34" s="5">
        <v>85.235065434522681</v>
      </c>
      <c r="CV34" s="5">
        <v>88.834614075345414</v>
      </c>
      <c r="CW34" s="5">
        <v>68.54176840466242</v>
      </c>
      <c r="CX34" s="5">
        <v>86.985902652705931</v>
      </c>
      <c r="CY34" s="5">
        <v>93.253010289583386</v>
      </c>
      <c r="CZ34" s="5">
        <v>89.125136681921617</v>
      </c>
      <c r="DA34" s="5">
        <v>72.194293067202068</v>
      </c>
      <c r="DB34" s="5">
        <v>85.852144314774947</v>
      </c>
      <c r="DC34" s="5">
        <v>85.457183772791126</v>
      </c>
      <c r="DD34" s="5">
        <v>88.089052027115244</v>
      </c>
      <c r="DE34" s="5">
        <v>90.503342263149051</v>
      </c>
      <c r="DF34" s="5"/>
      <c r="DG34" s="29">
        <v>1</v>
      </c>
      <c r="DH34" s="17">
        <v>0</v>
      </c>
      <c r="DI34" s="17">
        <v>0</v>
      </c>
      <c r="DJ34" s="17">
        <v>0</v>
      </c>
      <c r="DK34" s="17">
        <v>1</v>
      </c>
      <c r="DL34" s="17">
        <v>0</v>
      </c>
      <c r="DM34" s="17">
        <v>0</v>
      </c>
      <c r="DN34" s="17">
        <v>0</v>
      </c>
      <c r="DO34" s="17">
        <v>1</v>
      </c>
      <c r="DP34" s="17">
        <v>0</v>
      </c>
      <c r="DQ34" s="17">
        <v>-1</v>
      </c>
      <c r="DR34" s="17">
        <v>0</v>
      </c>
      <c r="DS34" s="17">
        <v>0</v>
      </c>
      <c r="DT34" s="17">
        <v>0</v>
      </c>
      <c r="DU34" s="17">
        <v>0</v>
      </c>
      <c r="DV34" s="17">
        <v>0</v>
      </c>
      <c r="DW34" s="30">
        <v>-1</v>
      </c>
      <c r="DX34" s="5"/>
      <c r="DY34" s="5"/>
      <c r="DZ34" s="5"/>
      <c r="EA34" s="29">
        <v>-1</v>
      </c>
      <c r="EB34" s="17">
        <v>0</v>
      </c>
      <c r="EC34" s="17">
        <v>1</v>
      </c>
      <c r="ED34" s="17">
        <v>0</v>
      </c>
      <c r="EE34" s="17">
        <v>0</v>
      </c>
      <c r="EF34" s="17">
        <v>0</v>
      </c>
      <c r="EG34" s="17">
        <v>0</v>
      </c>
      <c r="EH34" s="17">
        <v>1</v>
      </c>
      <c r="EI34" s="17">
        <v>0</v>
      </c>
      <c r="EJ34" s="17">
        <v>0</v>
      </c>
      <c r="EK34" s="17">
        <v>0</v>
      </c>
      <c r="EL34" s="17">
        <v>0</v>
      </c>
      <c r="EM34" s="17">
        <v>0</v>
      </c>
      <c r="EN34" s="17">
        <v>0</v>
      </c>
      <c r="EO34" s="17">
        <v>1</v>
      </c>
      <c r="EP34" s="17">
        <v>0</v>
      </c>
      <c r="EQ34" s="17">
        <v>0</v>
      </c>
      <c r="ER34" s="17">
        <v>-1</v>
      </c>
      <c r="ES34" s="17">
        <v>-1</v>
      </c>
      <c r="ET34" s="17">
        <v>-1</v>
      </c>
      <c r="EU34" s="17">
        <v>0</v>
      </c>
      <c r="EV34" s="17">
        <v>0</v>
      </c>
      <c r="EW34" s="17">
        <v>0</v>
      </c>
      <c r="EX34" s="17">
        <v>-1</v>
      </c>
      <c r="EY34" s="17">
        <v>0</v>
      </c>
      <c r="EZ34" s="17">
        <v>0</v>
      </c>
      <c r="FA34" s="17">
        <v>0</v>
      </c>
      <c r="FB34" s="17">
        <v>1</v>
      </c>
      <c r="FC34" s="17">
        <v>0</v>
      </c>
      <c r="FD34" s="17">
        <v>0</v>
      </c>
      <c r="FE34" s="17">
        <v>0</v>
      </c>
      <c r="FF34" s="17">
        <v>0</v>
      </c>
      <c r="FG34" s="17">
        <v>0</v>
      </c>
      <c r="FH34" s="17">
        <v>0</v>
      </c>
      <c r="FI34" s="17">
        <v>0</v>
      </c>
      <c r="FJ34" s="17">
        <v>1</v>
      </c>
      <c r="FK34" s="17">
        <v>0</v>
      </c>
      <c r="FL34" s="17">
        <v>0</v>
      </c>
      <c r="FM34" s="17">
        <v>0</v>
      </c>
      <c r="FN34" s="17">
        <v>0</v>
      </c>
      <c r="FO34" s="17">
        <v>0</v>
      </c>
      <c r="FP34" s="17">
        <v>0</v>
      </c>
      <c r="FQ34" s="17">
        <v>0</v>
      </c>
      <c r="FR34" s="17">
        <v>0</v>
      </c>
      <c r="FS34" s="17">
        <v>0</v>
      </c>
      <c r="FT34" s="17">
        <v>0</v>
      </c>
      <c r="FU34" s="17">
        <v>0</v>
      </c>
      <c r="FV34" s="17">
        <v>0</v>
      </c>
      <c r="FW34" s="17">
        <v>0</v>
      </c>
      <c r="FX34" s="17">
        <v>0</v>
      </c>
      <c r="FY34" s="17">
        <v>0</v>
      </c>
      <c r="FZ34" s="17">
        <v>0</v>
      </c>
      <c r="GA34" s="17">
        <v>0</v>
      </c>
      <c r="GB34" s="17">
        <v>0</v>
      </c>
      <c r="GC34" s="17">
        <v>0</v>
      </c>
      <c r="GD34" s="17">
        <v>0</v>
      </c>
      <c r="GE34" s="17">
        <v>0</v>
      </c>
      <c r="GF34" s="17">
        <v>0</v>
      </c>
      <c r="GG34" s="17">
        <v>0</v>
      </c>
      <c r="GH34" s="17">
        <v>0</v>
      </c>
      <c r="GI34" s="17">
        <v>0</v>
      </c>
      <c r="GJ34" s="17">
        <v>0</v>
      </c>
      <c r="GK34" s="17">
        <v>0</v>
      </c>
      <c r="GL34" s="17">
        <v>0</v>
      </c>
      <c r="GM34" s="17">
        <v>0</v>
      </c>
      <c r="GN34" s="17">
        <v>0</v>
      </c>
      <c r="GO34" s="17">
        <v>0</v>
      </c>
      <c r="GP34" s="17">
        <v>1</v>
      </c>
      <c r="GQ34" s="17">
        <v>0</v>
      </c>
      <c r="GR34" s="17">
        <v>0</v>
      </c>
      <c r="GS34" s="17">
        <v>1</v>
      </c>
      <c r="GT34" s="17">
        <v>0</v>
      </c>
      <c r="GU34" s="17">
        <v>0</v>
      </c>
      <c r="GV34" s="17">
        <v>0</v>
      </c>
      <c r="GW34" s="17">
        <v>0</v>
      </c>
      <c r="GX34" s="17">
        <v>1</v>
      </c>
      <c r="GY34" s="17">
        <v>0</v>
      </c>
      <c r="GZ34" s="17">
        <v>0</v>
      </c>
      <c r="HA34" s="17">
        <v>0</v>
      </c>
      <c r="HB34" s="17">
        <v>0</v>
      </c>
      <c r="HC34" s="17">
        <v>0</v>
      </c>
      <c r="HD34" s="30">
        <v>0</v>
      </c>
    </row>
    <row r="35" spans="1:212" ht="25.5" customHeight="1" x14ac:dyDescent="0.2">
      <c r="A35" s="48">
        <v>29</v>
      </c>
      <c r="B35" s="3" t="s">
        <v>309</v>
      </c>
      <c r="C35" s="10" t="s">
        <v>37</v>
      </c>
      <c r="D35" s="143" t="s">
        <v>7</v>
      </c>
      <c r="E35" s="23">
        <v>84.750712409914826</v>
      </c>
      <c r="F35" s="147">
        <v>15166</v>
      </c>
      <c r="G35" s="18"/>
      <c r="H35" s="5">
        <v>88.017551239521424</v>
      </c>
      <c r="I35" s="5">
        <v>79.808508687787551</v>
      </c>
      <c r="J35" s="5">
        <v>84.360865446820767</v>
      </c>
      <c r="K35" s="5">
        <v>85.726023946310647</v>
      </c>
      <c r="L35" s="5">
        <v>84.865824251152318</v>
      </c>
      <c r="M35" s="5">
        <v>84.400385835670775</v>
      </c>
      <c r="N35" s="5">
        <v>81.76401789839359</v>
      </c>
      <c r="O35" s="5">
        <v>87.230732391754941</v>
      </c>
      <c r="P35" s="5">
        <v>88.860881418904597</v>
      </c>
      <c r="Q35" s="5">
        <v>85.639675986181047</v>
      </c>
      <c r="R35" s="5">
        <v>80.886352257169847</v>
      </c>
      <c r="S35" s="5">
        <v>89.42088526968034</v>
      </c>
      <c r="T35" s="5">
        <v>85.309973372691758</v>
      </c>
      <c r="U35" s="5">
        <v>85.791774866591609</v>
      </c>
      <c r="V35" s="5">
        <v>85.267573291677863</v>
      </c>
      <c r="W35" s="5">
        <v>86.39627964943196</v>
      </c>
      <c r="X35" s="5">
        <v>77.337307551415861</v>
      </c>
      <c r="Y35" s="18"/>
      <c r="Z35" s="153">
        <v>67.583853110842327</v>
      </c>
      <c r="AA35" s="25">
        <v>96.049867592595348</v>
      </c>
      <c r="AB35" s="5">
        <v>79.599642001039385</v>
      </c>
      <c r="AC35" s="5">
        <v>88.130337990102589</v>
      </c>
      <c r="AD35" s="5">
        <v>90.387869242823101</v>
      </c>
      <c r="AE35" s="5">
        <v>86.21888957914058</v>
      </c>
      <c r="AF35" s="5">
        <v>84.756845701528448</v>
      </c>
      <c r="AG35" s="5">
        <v>79.086994960016952</v>
      </c>
      <c r="AH35" s="5">
        <v>89.735066930552378</v>
      </c>
      <c r="AI35" s="5">
        <v>89.293636600358525</v>
      </c>
      <c r="AJ35" s="5">
        <v>85.312817644521104</v>
      </c>
      <c r="AK35" s="5">
        <v>86.982010047251293</v>
      </c>
      <c r="AL35" s="5">
        <v>85.309973372691758</v>
      </c>
      <c r="AM35" s="5">
        <v>77.530884712256707</v>
      </c>
      <c r="AN35" s="5">
        <v>83.072097111898387</v>
      </c>
      <c r="AO35" s="5">
        <v>81.026829448498859</v>
      </c>
      <c r="AP35" s="5">
        <v>91.628602681573952</v>
      </c>
      <c r="AQ35" s="5">
        <v>85.997021810016733</v>
      </c>
      <c r="AR35" s="5">
        <v>80.577795556653882</v>
      </c>
      <c r="AS35" s="5">
        <v>77.589577221745415</v>
      </c>
      <c r="AT35" s="5">
        <v>78.356809066446289</v>
      </c>
      <c r="AU35" s="5">
        <v>76.231023253870376</v>
      </c>
      <c r="AV35" s="5">
        <v>84.425355145389531</v>
      </c>
      <c r="AW35" s="5">
        <v>84.1172426328379</v>
      </c>
      <c r="AX35" s="5">
        <v>80.326052107185959</v>
      </c>
      <c r="AY35" s="5">
        <v>79.286918777686708</v>
      </c>
      <c r="AZ35" s="5">
        <v>89.221455445522878</v>
      </c>
      <c r="BA35" s="5">
        <v>85.226559002025141</v>
      </c>
      <c r="BB35" s="5">
        <v>80.399711429132509</v>
      </c>
      <c r="BC35" s="5">
        <v>88.875108502756248</v>
      </c>
      <c r="BD35" s="5">
        <v>87.251893668144305</v>
      </c>
      <c r="BE35" s="5">
        <v>87.029450408509163</v>
      </c>
      <c r="BF35" s="5">
        <v>84.669957314366215</v>
      </c>
      <c r="BG35" s="5">
        <v>87.100027801957097</v>
      </c>
      <c r="BH35" s="5">
        <v>82.412164649617409</v>
      </c>
      <c r="BI35" s="5">
        <v>82.02771745647695</v>
      </c>
      <c r="BJ35" s="5">
        <v>83.46112739487225</v>
      </c>
      <c r="BK35" s="5">
        <v>90.971288299306735</v>
      </c>
      <c r="BL35" s="5">
        <v>86.849343851645372</v>
      </c>
      <c r="BM35" s="5">
        <v>85.539634416183219</v>
      </c>
      <c r="BN35" s="5">
        <v>73.47502011533949</v>
      </c>
      <c r="BO35" s="5">
        <v>94.002792176807333</v>
      </c>
      <c r="BP35" s="5">
        <v>86.613416630631875</v>
      </c>
      <c r="BQ35" s="5">
        <v>86.460495425225218</v>
      </c>
      <c r="BR35" s="5">
        <v>79.808508687787551</v>
      </c>
      <c r="BS35" s="5">
        <v>86.270800925233161</v>
      </c>
      <c r="BT35" s="5">
        <v>83.010078852259483</v>
      </c>
      <c r="BU35" s="5">
        <v>77.549558090165291</v>
      </c>
      <c r="BV35" s="5">
        <v>94.318650558244101</v>
      </c>
      <c r="BW35" s="5">
        <v>75.3694825359796</v>
      </c>
      <c r="BX35" s="5">
        <v>82.762446191043267</v>
      </c>
      <c r="BY35" s="5">
        <v>89.195660450808603</v>
      </c>
      <c r="BZ35" s="5">
        <v>91.978860306185041</v>
      </c>
      <c r="CA35" s="5">
        <v>88.777345539896857</v>
      </c>
      <c r="CB35" s="5">
        <v>93.171765070746659</v>
      </c>
      <c r="CC35" s="5">
        <v>87.288608067277025</v>
      </c>
      <c r="CD35" s="5">
        <v>75.435723176908013</v>
      </c>
      <c r="CE35" s="5">
        <v>84.151254687955969</v>
      </c>
      <c r="CF35" s="5">
        <v>87.30449057641286</v>
      </c>
      <c r="CG35" s="5">
        <v>81.789157280082733</v>
      </c>
      <c r="CH35" s="5">
        <v>91.334771382599484</v>
      </c>
      <c r="CI35" s="5">
        <v>87.871115172950027</v>
      </c>
      <c r="CJ35" s="5">
        <v>93.676924166302982</v>
      </c>
      <c r="CK35" s="5">
        <v>83.469310684128672</v>
      </c>
      <c r="CL35" s="5">
        <v>84.505069887814727</v>
      </c>
      <c r="CM35" s="5">
        <v>85.767131683557295</v>
      </c>
      <c r="CN35" s="5">
        <v>77.320356205272304</v>
      </c>
      <c r="CO35" s="5">
        <v>88.840462425159288</v>
      </c>
      <c r="CP35" s="5">
        <v>92.126091924812798</v>
      </c>
      <c r="CQ35" s="5">
        <v>95.104013295923266</v>
      </c>
      <c r="CR35" s="5">
        <v>87.681006712538135</v>
      </c>
      <c r="CS35" s="5">
        <v>96.049867592595348</v>
      </c>
      <c r="CT35" s="5">
        <v>95.32186921716675</v>
      </c>
      <c r="CU35" s="5">
        <v>87.781768619439916</v>
      </c>
      <c r="CV35" s="5">
        <v>93.492342340886097</v>
      </c>
      <c r="CW35" s="5">
        <v>67.583853110842327</v>
      </c>
      <c r="CX35" s="5">
        <v>88.869460593476376</v>
      </c>
      <c r="CY35" s="5">
        <v>93.658700553162873</v>
      </c>
      <c r="CZ35" s="5">
        <v>91.051362808462883</v>
      </c>
      <c r="DA35" s="5">
        <v>77.19948502646757</v>
      </c>
      <c r="DB35" s="5">
        <v>88.12175533602246</v>
      </c>
      <c r="DC35" s="5">
        <v>81.048659968036574</v>
      </c>
      <c r="DD35" s="5">
        <v>83.81788321642658</v>
      </c>
      <c r="DE35" s="5">
        <v>88.828012586764515</v>
      </c>
      <c r="DF35" s="5"/>
      <c r="DG35" s="29">
        <v>0</v>
      </c>
      <c r="DH35" s="17">
        <v>0</v>
      </c>
      <c r="DI35" s="17">
        <v>0</v>
      </c>
      <c r="DJ35" s="17">
        <v>0</v>
      </c>
      <c r="DK35" s="17">
        <v>0</v>
      </c>
      <c r="DL35" s="17">
        <v>0</v>
      </c>
      <c r="DM35" s="17">
        <v>0</v>
      </c>
      <c r="DN35" s="17">
        <v>0</v>
      </c>
      <c r="DO35" s="17">
        <v>1</v>
      </c>
      <c r="DP35" s="17">
        <v>0</v>
      </c>
      <c r="DQ35" s="17">
        <v>-1</v>
      </c>
      <c r="DR35" s="17">
        <v>1</v>
      </c>
      <c r="DS35" s="17">
        <v>0</v>
      </c>
      <c r="DT35" s="17">
        <v>0</v>
      </c>
      <c r="DU35" s="17">
        <v>0</v>
      </c>
      <c r="DV35" s="17">
        <v>0</v>
      </c>
      <c r="DW35" s="30">
        <v>-1</v>
      </c>
      <c r="DX35" s="5"/>
      <c r="DY35" s="5"/>
      <c r="DZ35" s="5"/>
      <c r="EA35" s="29">
        <v>0</v>
      </c>
      <c r="EB35" s="17">
        <v>0</v>
      </c>
      <c r="EC35" s="17">
        <v>1</v>
      </c>
      <c r="ED35" s="17">
        <v>0</v>
      </c>
      <c r="EE35" s="17">
        <v>0</v>
      </c>
      <c r="EF35" s="17">
        <v>0</v>
      </c>
      <c r="EG35" s="17">
        <v>1</v>
      </c>
      <c r="EH35" s="17">
        <v>1</v>
      </c>
      <c r="EI35" s="17">
        <v>0</v>
      </c>
      <c r="EJ35" s="17">
        <v>0</v>
      </c>
      <c r="EK35" s="17">
        <v>0</v>
      </c>
      <c r="EL35" s="17">
        <v>-1</v>
      </c>
      <c r="EM35" s="17">
        <v>0</v>
      </c>
      <c r="EN35" s="17">
        <v>0</v>
      </c>
      <c r="EO35" s="17">
        <v>1</v>
      </c>
      <c r="EP35" s="17">
        <v>0</v>
      </c>
      <c r="EQ35" s="17">
        <v>0</v>
      </c>
      <c r="ER35" s="17">
        <v>-1</v>
      </c>
      <c r="ES35" s="17">
        <v>-1</v>
      </c>
      <c r="ET35" s="17">
        <v>-1</v>
      </c>
      <c r="EU35" s="17">
        <v>0</v>
      </c>
      <c r="EV35" s="17">
        <v>0</v>
      </c>
      <c r="EW35" s="17">
        <v>0</v>
      </c>
      <c r="EX35" s="17">
        <v>0</v>
      </c>
      <c r="EY35" s="17">
        <v>1</v>
      </c>
      <c r="EZ35" s="17">
        <v>0</v>
      </c>
      <c r="FA35" s="17">
        <v>0</v>
      </c>
      <c r="FB35" s="17">
        <v>0</v>
      </c>
      <c r="FC35" s="17">
        <v>0</v>
      </c>
      <c r="FD35" s="17">
        <v>0</v>
      </c>
      <c r="FE35" s="17">
        <v>0</v>
      </c>
      <c r="FF35" s="17">
        <v>0</v>
      </c>
      <c r="FG35" s="17">
        <v>0</v>
      </c>
      <c r="FH35" s="17">
        <v>0</v>
      </c>
      <c r="FI35" s="17">
        <v>0</v>
      </c>
      <c r="FJ35" s="17">
        <v>1</v>
      </c>
      <c r="FK35" s="17">
        <v>0</v>
      </c>
      <c r="FL35" s="17">
        <v>0</v>
      </c>
      <c r="FM35" s="17">
        <v>-1</v>
      </c>
      <c r="FN35" s="17">
        <v>1</v>
      </c>
      <c r="FO35" s="17">
        <v>0</v>
      </c>
      <c r="FP35" s="17">
        <v>0</v>
      </c>
      <c r="FQ35" s="17">
        <v>0</v>
      </c>
      <c r="FR35" s="17">
        <v>0</v>
      </c>
      <c r="FS35" s="17">
        <v>0</v>
      </c>
      <c r="FT35" s="17">
        <v>0</v>
      </c>
      <c r="FU35" s="17">
        <v>0</v>
      </c>
      <c r="FV35" s="17">
        <v>0</v>
      </c>
      <c r="FW35" s="17">
        <v>0</v>
      </c>
      <c r="FX35" s="17">
        <v>0</v>
      </c>
      <c r="FY35" s="17">
        <v>0</v>
      </c>
      <c r="FZ35" s="17">
        <v>0</v>
      </c>
      <c r="GA35" s="17">
        <v>0</v>
      </c>
      <c r="GB35" s="17">
        <v>0</v>
      </c>
      <c r="GC35" s="17">
        <v>0</v>
      </c>
      <c r="GD35" s="17">
        <v>0</v>
      </c>
      <c r="GE35" s="17">
        <v>0</v>
      </c>
      <c r="GF35" s="17">
        <v>0</v>
      </c>
      <c r="GG35" s="17">
        <v>0</v>
      </c>
      <c r="GH35" s="17">
        <v>0</v>
      </c>
      <c r="GI35" s="17">
        <v>0</v>
      </c>
      <c r="GJ35" s="17">
        <v>0</v>
      </c>
      <c r="GK35" s="17">
        <v>0</v>
      </c>
      <c r="GL35" s="17">
        <v>0</v>
      </c>
      <c r="GM35" s="17">
        <v>0</v>
      </c>
      <c r="GN35" s="17">
        <v>0</v>
      </c>
      <c r="GO35" s="17">
        <v>0</v>
      </c>
      <c r="GP35" s="17">
        <v>1</v>
      </c>
      <c r="GQ35" s="17">
        <v>0</v>
      </c>
      <c r="GR35" s="17">
        <v>1</v>
      </c>
      <c r="GS35" s="17">
        <v>1</v>
      </c>
      <c r="GT35" s="17">
        <v>0</v>
      </c>
      <c r="GU35" s="17">
        <v>1</v>
      </c>
      <c r="GV35" s="17">
        <v>-1</v>
      </c>
      <c r="GW35" s="17">
        <v>0</v>
      </c>
      <c r="GX35" s="17">
        <v>1</v>
      </c>
      <c r="GY35" s="17">
        <v>0</v>
      </c>
      <c r="GZ35" s="17">
        <v>0</v>
      </c>
      <c r="HA35" s="17">
        <v>0</v>
      </c>
      <c r="HB35" s="17">
        <v>0</v>
      </c>
      <c r="HC35" s="17">
        <v>0</v>
      </c>
      <c r="HD35" s="30">
        <v>0</v>
      </c>
    </row>
    <row r="36" spans="1:212" ht="25.5" customHeight="1" x14ac:dyDescent="0.2">
      <c r="A36" s="48">
        <v>30</v>
      </c>
      <c r="B36" s="3" t="s">
        <v>309</v>
      </c>
      <c r="C36" s="10" t="s">
        <v>9</v>
      </c>
      <c r="D36" s="143" t="s">
        <v>7</v>
      </c>
      <c r="E36" s="23">
        <v>78.280678013044337</v>
      </c>
      <c r="F36" s="147">
        <v>15108</v>
      </c>
      <c r="G36" s="18"/>
      <c r="H36" s="5">
        <v>80.295992455152728</v>
      </c>
      <c r="I36" s="5">
        <v>80.49446494131773</v>
      </c>
      <c r="J36" s="5">
        <v>79.790453620521276</v>
      </c>
      <c r="K36" s="5">
        <v>77.556954038912309</v>
      </c>
      <c r="L36" s="5">
        <v>82.717795744749708</v>
      </c>
      <c r="M36" s="5">
        <v>80.453595297245286</v>
      </c>
      <c r="N36" s="5">
        <v>75.321784680180542</v>
      </c>
      <c r="O36" s="5">
        <v>85.171241127048603</v>
      </c>
      <c r="P36" s="5">
        <v>80.933275635616724</v>
      </c>
      <c r="Q36" s="5">
        <v>79.97079044583549</v>
      </c>
      <c r="R36" s="5">
        <v>72.518621960227719</v>
      </c>
      <c r="S36" s="5">
        <v>83.692843780669293</v>
      </c>
      <c r="T36" s="5">
        <v>77.113959466227342</v>
      </c>
      <c r="U36" s="5">
        <v>73.699227808734634</v>
      </c>
      <c r="V36" s="5">
        <v>79.152487344021253</v>
      </c>
      <c r="W36" s="5">
        <v>78.150000550346846</v>
      </c>
      <c r="X36" s="5">
        <v>70.596250998956847</v>
      </c>
      <c r="Y36" s="18"/>
      <c r="Z36" s="153">
        <v>63.29878135313762</v>
      </c>
      <c r="AA36" s="25">
        <v>94.613625663709541</v>
      </c>
      <c r="AB36" s="5">
        <v>63.29878135313762</v>
      </c>
      <c r="AC36" s="5">
        <v>81.1983541478631</v>
      </c>
      <c r="AD36" s="5">
        <v>79.568487430659744</v>
      </c>
      <c r="AE36" s="5">
        <v>78.25715082499633</v>
      </c>
      <c r="AF36" s="5">
        <v>75.2443938500234</v>
      </c>
      <c r="AG36" s="5">
        <v>69.427208160691407</v>
      </c>
      <c r="AH36" s="5">
        <v>81.563664303088316</v>
      </c>
      <c r="AI36" s="5">
        <v>79.72330467191243</v>
      </c>
      <c r="AJ36" s="5">
        <v>67.510905533404113</v>
      </c>
      <c r="AK36" s="5">
        <v>80.086972898992741</v>
      </c>
      <c r="AL36" s="5">
        <v>77.113959466227342</v>
      </c>
      <c r="AM36" s="5">
        <v>71.412226230062416</v>
      </c>
      <c r="AN36" s="5">
        <v>72.747274889892026</v>
      </c>
      <c r="AO36" s="5">
        <v>76.42945863546538</v>
      </c>
      <c r="AP36" s="5">
        <v>83.258602956344234</v>
      </c>
      <c r="AQ36" s="5">
        <v>79.637066683530804</v>
      </c>
      <c r="AR36" s="5">
        <v>80.1299706348846</v>
      </c>
      <c r="AS36" s="5">
        <v>75.507224540698516</v>
      </c>
      <c r="AT36" s="5">
        <v>65.043540042704436</v>
      </c>
      <c r="AU36" s="5">
        <v>71.186094887068734</v>
      </c>
      <c r="AV36" s="5">
        <v>77.097494922200681</v>
      </c>
      <c r="AW36" s="5">
        <v>83.467025706310579</v>
      </c>
      <c r="AX36" s="5">
        <v>68.307306385257462</v>
      </c>
      <c r="AY36" s="5">
        <v>74.952298146374403</v>
      </c>
      <c r="AZ36" s="5">
        <v>81.944858164791697</v>
      </c>
      <c r="BA36" s="5">
        <v>75.958952564611621</v>
      </c>
      <c r="BB36" s="5">
        <v>75.097235651328305</v>
      </c>
      <c r="BC36" s="5">
        <v>84.023737982104905</v>
      </c>
      <c r="BD36" s="5">
        <v>84.519402607692413</v>
      </c>
      <c r="BE36" s="5">
        <v>83.55838497845312</v>
      </c>
      <c r="BF36" s="5">
        <v>80.204995520744646</v>
      </c>
      <c r="BG36" s="5">
        <v>83.64731448570889</v>
      </c>
      <c r="BH36" s="5">
        <v>76.927459587784313</v>
      </c>
      <c r="BI36" s="5">
        <v>77.909580969438593</v>
      </c>
      <c r="BJ36" s="5">
        <v>78.846887298842901</v>
      </c>
      <c r="BK36" s="5">
        <v>87.476533362917792</v>
      </c>
      <c r="BL36" s="5">
        <v>81.15117724869711</v>
      </c>
      <c r="BM36" s="5">
        <v>81.055530254244388</v>
      </c>
      <c r="BN36" s="5">
        <v>85.754462550639715</v>
      </c>
      <c r="BO36" s="5">
        <v>81.624592421495734</v>
      </c>
      <c r="BP36" s="5">
        <v>86.303905203034148</v>
      </c>
      <c r="BQ36" s="5">
        <v>76.840569257480098</v>
      </c>
      <c r="BR36" s="5">
        <v>80.49446494131773</v>
      </c>
      <c r="BS36" s="5">
        <v>77.867482945160276</v>
      </c>
      <c r="BT36" s="5">
        <v>88.644959198945372</v>
      </c>
      <c r="BU36" s="5">
        <v>77.234584933058485</v>
      </c>
      <c r="BV36" s="5">
        <v>81.239963519144681</v>
      </c>
      <c r="BW36" s="5">
        <v>72.792266953145983</v>
      </c>
      <c r="BX36" s="5">
        <v>80.656107551258543</v>
      </c>
      <c r="BY36" s="5">
        <v>77.429729065662116</v>
      </c>
      <c r="BZ36" s="5">
        <v>87.421838426196558</v>
      </c>
      <c r="CA36" s="5">
        <v>86.359293640875222</v>
      </c>
      <c r="CB36" s="5">
        <v>87.143197992915049</v>
      </c>
      <c r="CC36" s="5">
        <v>82.637546527204179</v>
      </c>
      <c r="CD36" s="5">
        <v>82.827112021953141</v>
      </c>
      <c r="CE36" s="5">
        <v>89.877029220871734</v>
      </c>
      <c r="CF36" s="5">
        <v>86.26874168120024</v>
      </c>
      <c r="CG36" s="5">
        <v>77.771102979487139</v>
      </c>
      <c r="CH36" s="5">
        <v>82.454440040012599</v>
      </c>
      <c r="CI36" s="5">
        <v>83.582005833382183</v>
      </c>
      <c r="CJ36" s="5">
        <v>93.023311637165364</v>
      </c>
      <c r="CK36" s="5">
        <v>85.600044231134049</v>
      </c>
      <c r="CL36" s="5">
        <v>77.611657290788187</v>
      </c>
      <c r="CM36" s="5">
        <v>78.727241727428392</v>
      </c>
      <c r="CN36" s="5">
        <v>75.75569317415183</v>
      </c>
      <c r="CO36" s="5">
        <v>82.511398637061475</v>
      </c>
      <c r="CP36" s="5">
        <v>94.613625663709541</v>
      </c>
      <c r="CQ36" s="5">
        <v>88.74384331549355</v>
      </c>
      <c r="CR36" s="5">
        <v>90.083967347395983</v>
      </c>
      <c r="CS36" s="5">
        <v>82.589766686165063</v>
      </c>
      <c r="CT36" s="5">
        <v>81.381481193756528</v>
      </c>
      <c r="CU36" s="5">
        <v>69.029994009717939</v>
      </c>
      <c r="CV36" s="5">
        <v>78.319702819278078</v>
      </c>
      <c r="CW36" s="5">
        <v>84.584086124584545</v>
      </c>
      <c r="CX36" s="5">
        <v>85.350367754392437</v>
      </c>
      <c r="CY36" s="5">
        <v>93.885970514606512</v>
      </c>
      <c r="CZ36" s="5">
        <v>76.27057533800992</v>
      </c>
      <c r="DA36" s="5">
        <v>71.314625849955164</v>
      </c>
      <c r="DB36" s="5">
        <v>92.081651462440988</v>
      </c>
      <c r="DC36" s="5">
        <v>86.421045305381369</v>
      </c>
      <c r="DD36" s="5">
        <v>86.656198228914988</v>
      </c>
      <c r="DE36" s="5">
        <v>81.363198989672441</v>
      </c>
      <c r="DF36" s="5"/>
      <c r="DG36" s="29">
        <v>0</v>
      </c>
      <c r="DH36" s="17">
        <v>0</v>
      </c>
      <c r="DI36" s="17">
        <v>0</v>
      </c>
      <c r="DJ36" s="17">
        <v>0</v>
      </c>
      <c r="DK36" s="17">
        <v>0</v>
      </c>
      <c r="DL36" s="17">
        <v>0</v>
      </c>
      <c r="DM36" s="17">
        <v>0</v>
      </c>
      <c r="DN36" s="17">
        <v>1</v>
      </c>
      <c r="DO36" s="17">
        <v>0</v>
      </c>
      <c r="DP36" s="17">
        <v>0</v>
      </c>
      <c r="DQ36" s="17">
        <v>-1</v>
      </c>
      <c r="DR36" s="17">
        <v>1</v>
      </c>
      <c r="DS36" s="17">
        <v>0</v>
      </c>
      <c r="DT36" s="17">
        <v>-1</v>
      </c>
      <c r="DU36" s="17">
        <v>0</v>
      </c>
      <c r="DV36" s="17">
        <v>0</v>
      </c>
      <c r="DW36" s="30">
        <v>-1</v>
      </c>
      <c r="DX36" s="5"/>
      <c r="DY36" s="5"/>
      <c r="DZ36" s="5"/>
      <c r="EA36" s="29">
        <v>-1</v>
      </c>
      <c r="EB36" s="17">
        <v>0</v>
      </c>
      <c r="EC36" s="17">
        <v>0</v>
      </c>
      <c r="ED36" s="17">
        <v>0</v>
      </c>
      <c r="EE36" s="17">
        <v>0</v>
      </c>
      <c r="EF36" s="17">
        <v>-1</v>
      </c>
      <c r="EG36" s="17">
        <v>0</v>
      </c>
      <c r="EH36" s="17">
        <v>0</v>
      </c>
      <c r="EI36" s="17">
        <v>-1</v>
      </c>
      <c r="EJ36" s="17">
        <v>0</v>
      </c>
      <c r="EK36" s="17">
        <v>0</v>
      </c>
      <c r="EL36" s="17">
        <v>-1</v>
      </c>
      <c r="EM36" s="17">
        <v>0</v>
      </c>
      <c r="EN36" s="17">
        <v>0</v>
      </c>
      <c r="EO36" s="17">
        <v>0</v>
      </c>
      <c r="EP36" s="17">
        <v>0</v>
      </c>
      <c r="EQ36" s="17">
        <v>0</v>
      </c>
      <c r="ER36" s="17">
        <v>0</v>
      </c>
      <c r="ES36" s="17">
        <v>-1</v>
      </c>
      <c r="ET36" s="17">
        <v>-1</v>
      </c>
      <c r="EU36" s="17">
        <v>0</v>
      </c>
      <c r="EV36" s="17">
        <v>0</v>
      </c>
      <c r="EW36" s="17">
        <v>-1</v>
      </c>
      <c r="EX36" s="17">
        <v>0</v>
      </c>
      <c r="EY36" s="17">
        <v>0</v>
      </c>
      <c r="EZ36" s="17">
        <v>0</v>
      </c>
      <c r="FA36" s="17">
        <v>0</v>
      </c>
      <c r="FB36" s="17">
        <v>1</v>
      </c>
      <c r="FC36" s="17">
        <v>1</v>
      </c>
      <c r="FD36" s="17">
        <v>0</v>
      </c>
      <c r="FE36" s="17">
        <v>0</v>
      </c>
      <c r="FF36" s="17">
        <v>0</v>
      </c>
      <c r="FG36" s="17">
        <v>0</v>
      </c>
      <c r="FH36" s="17">
        <v>0</v>
      </c>
      <c r="FI36" s="17">
        <v>0</v>
      </c>
      <c r="FJ36" s="17">
        <v>1</v>
      </c>
      <c r="FK36" s="17">
        <v>0</v>
      </c>
      <c r="FL36" s="17">
        <v>0</v>
      </c>
      <c r="FM36" s="17">
        <v>0</v>
      </c>
      <c r="FN36" s="17">
        <v>0</v>
      </c>
      <c r="FO36" s="17">
        <v>0</v>
      </c>
      <c r="FP36" s="17">
        <v>0</v>
      </c>
      <c r="FQ36" s="17">
        <v>0</v>
      </c>
      <c r="FR36" s="17">
        <v>0</v>
      </c>
      <c r="FS36" s="17">
        <v>1</v>
      </c>
      <c r="FT36" s="17">
        <v>0</v>
      </c>
      <c r="FU36" s="17">
        <v>0</v>
      </c>
      <c r="FV36" s="17">
        <v>0</v>
      </c>
      <c r="FW36" s="17">
        <v>0</v>
      </c>
      <c r="FX36" s="17">
        <v>0</v>
      </c>
      <c r="FY36" s="17">
        <v>0</v>
      </c>
      <c r="FZ36" s="17">
        <v>0</v>
      </c>
      <c r="GA36" s="17">
        <v>0</v>
      </c>
      <c r="GB36" s="17">
        <v>0</v>
      </c>
      <c r="GC36" s="17">
        <v>0</v>
      </c>
      <c r="GD36" s="17">
        <v>1</v>
      </c>
      <c r="GE36" s="17">
        <v>0</v>
      </c>
      <c r="GF36" s="17">
        <v>0</v>
      </c>
      <c r="GG36" s="17">
        <v>0</v>
      </c>
      <c r="GH36" s="17">
        <v>0</v>
      </c>
      <c r="GI36" s="17">
        <v>1</v>
      </c>
      <c r="GJ36" s="17">
        <v>0</v>
      </c>
      <c r="GK36" s="17">
        <v>0</v>
      </c>
      <c r="GL36" s="17">
        <v>0</v>
      </c>
      <c r="GM36" s="17">
        <v>0</v>
      </c>
      <c r="GN36" s="17">
        <v>0</v>
      </c>
      <c r="GO36" s="17">
        <v>1</v>
      </c>
      <c r="GP36" s="17">
        <v>0</v>
      </c>
      <c r="GQ36" s="17">
        <v>1</v>
      </c>
      <c r="GR36" s="17">
        <v>0</v>
      </c>
      <c r="GS36" s="17">
        <v>0</v>
      </c>
      <c r="GT36" s="17">
        <v>0</v>
      </c>
      <c r="GU36" s="17">
        <v>0</v>
      </c>
      <c r="GV36" s="17">
        <v>0</v>
      </c>
      <c r="GW36" s="17">
        <v>0</v>
      </c>
      <c r="GX36" s="17">
        <v>1</v>
      </c>
      <c r="GY36" s="17">
        <v>0</v>
      </c>
      <c r="GZ36" s="17">
        <v>0</v>
      </c>
      <c r="HA36" s="17">
        <v>1</v>
      </c>
      <c r="HB36" s="17">
        <v>0</v>
      </c>
      <c r="HC36" s="17">
        <v>0</v>
      </c>
      <c r="HD36" s="30">
        <v>0</v>
      </c>
    </row>
    <row r="37" spans="1:212" ht="25.5" customHeight="1" x14ac:dyDescent="0.2">
      <c r="A37" s="48">
        <v>31</v>
      </c>
      <c r="B37" s="3" t="s">
        <v>309</v>
      </c>
      <c r="C37" s="10" t="s">
        <v>40</v>
      </c>
      <c r="D37" s="143" t="s">
        <v>7</v>
      </c>
      <c r="E37" s="23">
        <v>91.496176429295247</v>
      </c>
      <c r="F37" s="147">
        <v>5354</v>
      </c>
      <c r="G37" s="18"/>
      <c r="H37" s="5">
        <v>93.030432631917506</v>
      </c>
      <c r="I37" s="5">
        <v>87.637578239828017</v>
      </c>
      <c r="J37" s="5">
        <v>91.405554483058353</v>
      </c>
      <c r="K37" s="5">
        <v>87.566213416789395</v>
      </c>
      <c r="L37" s="5">
        <v>94.073882540791288</v>
      </c>
      <c r="M37" s="5">
        <v>92.653094109819151</v>
      </c>
      <c r="N37" s="5">
        <v>94.542238036448268</v>
      </c>
      <c r="O37" s="5">
        <v>95.875652179204096</v>
      </c>
      <c r="P37" s="5">
        <v>94.979644934822332</v>
      </c>
      <c r="Q37" s="5">
        <v>93.156510402372604</v>
      </c>
      <c r="R37" s="5">
        <v>89.242314688512408</v>
      </c>
      <c r="S37" s="5">
        <v>91.822574908866017</v>
      </c>
      <c r="T37" s="5">
        <v>97.817550043481333</v>
      </c>
      <c r="U37" s="5">
        <v>90.228033981609286</v>
      </c>
      <c r="V37" s="5">
        <v>94.242667636868845</v>
      </c>
      <c r="W37" s="5">
        <v>93.951198831842518</v>
      </c>
      <c r="X37" s="5">
        <v>86.600950034368992</v>
      </c>
      <c r="Y37" s="18"/>
      <c r="Z37" s="153">
        <v>83.234557928352231</v>
      </c>
      <c r="AA37" s="25">
        <v>100</v>
      </c>
      <c r="AB37" s="5">
        <v>90.413335930007861</v>
      </c>
      <c r="AC37" s="5">
        <v>85.934409655706062</v>
      </c>
      <c r="AD37" s="5">
        <v>96.606152127912168</v>
      </c>
      <c r="AE37" s="5">
        <v>92.973295053744181</v>
      </c>
      <c r="AF37" s="5">
        <v>91.011548176543315</v>
      </c>
      <c r="AG37" s="5">
        <v>93.254781655139311</v>
      </c>
      <c r="AH37" s="5">
        <v>96.141650553580703</v>
      </c>
      <c r="AI37" s="5">
        <v>96.923068401896202</v>
      </c>
      <c r="AJ37" s="5">
        <v>92.942157361375422</v>
      </c>
      <c r="AK37" s="5">
        <v>91.239506173573233</v>
      </c>
      <c r="AL37" s="5">
        <v>97.817550043481333</v>
      </c>
      <c r="AM37" s="5">
        <v>86.484979721643313</v>
      </c>
      <c r="AN37" s="5">
        <v>86.40558340952839</v>
      </c>
      <c r="AO37" s="5">
        <v>93.331647277369314</v>
      </c>
      <c r="AP37" s="5">
        <v>96.373719006184928</v>
      </c>
      <c r="AQ37" s="5">
        <v>89.894779374513661</v>
      </c>
      <c r="AR37" s="5">
        <v>94.895764661204197</v>
      </c>
      <c r="AS37" s="5">
        <v>83.234557928352231</v>
      </c>
      <c r="AT37" s="5">
        <v>91.584571088616713</v>
      </c>
      <c r="AU37" s="5">
        <v>86.647851710658202</v>
      </c>
      <c r="AV37" s="5">
        <v>90.963938946139862</v>
      </c>
      <c r="AW37" s="5">
        <v>90.70917328721562</v>
      </c>
      <c r="AX37" s="5">
        <v>92.00969276299756</v>
      </c>
      <c r="AY37" s="5">
        <v>85.053099963655526</v>
      </c>
      <c r="AZ37" s="5">
        <v>92.644144063454632</v>
      </c>
      <c r="BA37" s="5">
        <v>94.668122506122629</v>
      </c>
      <c r="BB37" s="5">
        <v>94.937020880010166</v>
      </c>
      <c r="BC37" s="5">
        <v>95.007952166814562</v>
      </c>
      <c r="BD37" s="5">
        <v>95.713068927161444</v>
      </c>
      <c r="BE37" s="5">
        <v>96.114118247987193</v>
      </c>
      <c r="BF37" s="5">
        <v>96.718341464274687</v>
      </c>
      <c r="BG37" s="5">
        <v>98.586454178408744</v>
      </c>
      <c r="BH37" s="5">
        <v>84.540926455359596</v>
      </c>
      <c r="BI37" s="5">
        <v>92.577408568414455</v>
      </c>
      <c r="BJ37" s="5">
        <v>84.956945677027363</v>
      </c>
      <c r="BK37" s="5">
        <v>94.865311794516785</v>
      </c>
      <c r="BL37" s="5">
        <v>93.197509674771823</v>
      </c>
      <c r="BM37" s="5">
        <v>89.96806410144805</v>
      </c>
      <c r="BN37" s="5">
        <v>84.690329188468652</v>
      </c>
      <c r="BO37" s="5"/>
      <c r="BP37" s="5">
        <v>89.612299929351252</v>
      </c>
      <c r="BQ37" s="5"/>
      <c r="BR37" s="5">
        <v>87.637578239828017</v>
      </c>
      <c r="BS37" s="5"/>
      <c r="BT37" s="5"/>
      <c r="BU37" s="5">
        <v>89.798896924824589</v>
      </c>
      <c r="BV37" s="5"/>
      <c r="BW37" s="5">
        <v>84.215382930846104</v>
      </c>
      <c r="BX37" s="5"/>
      <c r="BY37" s="5">
        <v>92.922279427776274</v>
      </c>
      <c r="BZ37" s="5">
        <v>91.84933086208801</v>
      </c>
      <c r="CA37" s="5">
        <v>95.158956435244178</v>
      </c>
      <c r="CB37" s="5"/>
      <c r="CC37" s="5"/>
      <c r="CD37" s="5"/>
      <c r="CE37" s="5"/>
      <c r="CF37" s="5">
        <v>99.837143360719864</v>
      </c>
      <c r="CG37" s="5">
        <v>87.88031138893065</v>
      </c>
      <c r="CH37" s="5"/>
      <c r="CI37" s="5">
        <v>98.82004880648698</v>
      </c>
      <c r="CJ37" s="5"/>
      <c r="CK37" s="5">
        <v>95.522796404654301</v>
      </c>
      <c r="CL37" s="5"/>
      <c r="CM37" s="5">
        <v>100</v>
      </c>
      <c r="CN37" s="5">
        <v>91.010059865380853</v>
      </c>
      <c r="CO37" s="5"/>
      <c r="CP37" s="5">
        <v>99.64683077128899</v>
      </c>
      <c r="CQ37" s="5"/>
      <c r="CR37" s="5">
        <v>99.41526142614623</v>
      </c>
      <c r="CS37" s="5"/>
      <c r="CT37" s="5"/>
      <c r="CU37" s="5">
        <v>89.148003865515733</v>
      </c>
      <c r="CV37" s="5"/>
      <c r="CW37" s="5"/>
      <c r="CX37" s="5">
        <v>96.375240658587387</v>
      </c>
      <c r="CY37" s="5">
        <v>91.812515168198289</v>
      </c>
      <c r="CZ37" s="5"/>
      <c r="DA37" s="5">
        <v>99.633696736927746</v>
      </c>
      <c r="DB37" s="5"/>
      <c r="DC37" s="5"/>
      <c r="DD37" s="5">
        <v>95.511018528997965</v>
      </c>
      <c r="DE37" s="5">
        <v>84.426505860652128</v>
      </c>
      <c r="DF37" s="5"/>
      <c r="DG37" s="29">
        <v>0</v>
      </c>
      <c r="DH37" s="17">
        <v>0</v>
      </c>
      <c r="DI37" s="17">
        <v>0</v>
      </c>
      <c r="DJ37" s="17">
        <v>0</v>
      </c>
      <c r="DK37" s="17">
        <v>0</v>
      </c>
      <c r="DL37" s="17">
        <v>0</v>
      </c>
      <c r="DM37" s="17">
        <v>0</v>
      </c>
      <c r="DN37" s="17">
        <v>0</v>
      </c>
      <c r="DO37" s="17">
        <v>0</v>
      </c>
      <c r="DP37" s="17">
        <v>0</v>
      </c>
      <c r="DQ37" s="17">
        <v>0</v>
      </c>
      <c r="DR37" s="17">
        <v>0</v>
      </c>
      <c r="DS37" s="17">
        <v>0</v>
      </c>
      <c r="DT37" s="17">
        <v>0</v>
      </c>
      <c r="DU37" s="17">
        <v>0</v>
      </c>
      <c r="DV37" s="17">
        <v>0</v>
      </c>
      <c r="DW37" s="30">
        <v>-1</v>
      </c>
      <c r="DX37" s="5"/>
      <c r="DY37" s="5"/>
      <c r="DZ37" s="5"/>
      <c r="EA37" s="29">
        <v>0</v>
      </c>
      <c r="EB37" s="17">
        <v>0</v>
      </c>
      <c r="EC37" s="17">
        <v>0</v>
      </c>
      <c r="ED37" s="17">
        <v>0</v>
      </c>
      <c r="EE37" s="17">
        <v>0</v>
      </c>
      <c r="EF37" s="17">
        <v>0</v>
      </c>
      <c r="EG37" s="17">
        <v>0</v>
      </c>
      <c r="EH37" s="17">
        <v>0</v>
      </c>
      <c r="EI37" s="17">
        <v>0</v>
      </c>
      <c r="EJ37" s="17">
        <v>0</v>
      </c>
      <c r="EK37" s="17">
        <v>0</v>
      </c>
      <c r="EL37" s="17">
        <v>0</v>
      </c>
      <c r="EM37" s="17">
        <v>0</v>
      </c>
      <c r="EN37" s="17">
        <v>0</v>
      </c>
      <c r="EO37" s="17">
        <v>0</v>
      </c>
      <c r="EP37" s="17">
        <v>0</v>
      </c>
      <c r="EQ37" s="17">
        <v>0</v>
      </c>
      <c r="ER37" s="17">
        <v>-1</v>
      </c>
      <c r="ES37" s="17">
        <v>0</v>
      </c>
      <c r="ET37" s="17">
        <v>0</v>
      </c>
      <c r="EU37" s="17">
        <v>0</v>
      </c>
      <c r="EV37" s="17">
        <v>0</v>
      </c>
      <c r="EW37" s="17">
        <v>0</v>
      </c>
      <c r="EX37" s="17">
        <v>0</v>
      </c>
      <c r="EY37" s="17">
        <v>0</v>
      </c>
      <c r="EZ37" s="17">
        <v>0</v>
      </c>
      <c r="FA37" s="17">
        <v>0</v>
      </c>
      <c r="FB37" s="17">
        <v>0</v>
      </c>
      <c r="FC37" s="17">
        <v>0</v>
      </c>
      <c r="FD37" s="17">
        <v>0</v>
      </c>
      <c r="FE37" s="17">
        <v>0</v>
      </c>
      <c r="FF37" s="17">
        <v>1</v>
      </c>
      <c r="FG37" s="17">
        <v>0</v>
      </c>
      <c r="FH37" s="17">
        <v>0</v>
      </c>
      <c r="FI37" s="17">
        <v>0</v>
      </c>
      <c r="FJ37" s="17">
        <v>0</v>
      </c>
      <c r="FK37" s="17">
        <v>0</v>
      </c>
      <c r="FL37" s="17">
        <v>0</v>
      </c>
      <c r="FM37" s="17">
        <v>0</v>
      </c>
      <c r="FN37" s="17"/>
      <c r="FO37" s="17">
        <v>0</v>
      </c>
      <c r="FP37" s="17"/>
      <c r="FQ37" s="17">
        <v>0</v>
      </c>
      <c r="FR37" s="17"/>
      <c r="FS37" s="17"/>
      <c r="FT37" s="17">
        <v>0</v>
      </c>
      <c r="FU37" s="17"/>
      <c r="FV37" s="17">
        <v>0</v>
      </c>
      <c r="FW37" s="17"/>
      <c r="FX37" s="17">
        <v>0</v>
      </c>
      <c r="FY37" s="17">
        <v>0</v>
      </c>
      <c r="FZ37" s="17">
        <v>0</v>
      </c>
      <c r="GA37" s="17"/>
      <c r="GB37" s="17"/>
      <c r="GC37" s="17"/>
      <c r="GD37" s="17"/>
      <c r="GE37" s="17">
        <v>0</v>
      </c>
      <c r="GF37" s="17">
        <v>0</v>
      </c>
      <c r="GG37" s="17"/>
      <c r="GH37" s="17">
        <v>0</v>
      </c>
      <c r="GI37" s="17"/>
      <c r="GJ37" s="17">
        <v>0</v>
      </c>
      <c r="GK37" s="17"/>
      <c r="GL37" s="17">
        <v>0</v>
      </c>
      <c r="GM37" s="17">
        <v>0</v>
      </c>
      <c r="GN37" s="17"/>
      <c r="GO37" s="17">
        <v>0</v>
      </c>
      <c r="GP37" s="17"/>
      <c r="GQ37" s="17">
        <v>0</v>
      </c>
      <c r="GR37" s="17"/>
      <c r="GS37" s="17"/>
      <c r="GT37" s="17">
        <v>0</v>
      </c>
      <c r="GU37" s="17"/>
      <c r="GV37" s="17"/>
      <c r="GW37" s="17">
        <v>0</v>
      </c>
      <c r="GX37" s="17">
        <v>0</v>
      </c>
      <c r="GY37" s="17"/>
      <c r="GZ37" s="17">
        <v>0</v>
      </c>
      <c r="HA37" s="17"/>
      <c r="HB37" s="17"/>
      <c r="HC37" s="17">
        <v>0</v>
      </c>
      <c r="HD37" s="30">
        <v>0</v>
      </c>
    </row>
    <row r="38" spans="1:212" ht="25.5" customHeight="1" x14ac:dyDescent="0.2">
      <c r="A38" s="48">
        <v>33</v>
      </c>
      <c r="B38" s="3" t="s">
        <v>309</v>
      </c>
      <c r="C38" s="10" t="s">
        <v>30</v>
      </c>
      <c r="D38" s="143" t="s">
        <v>31</v>
      </c>
      <c r="E38" s="23">
        <v>42.319933947617464</v>
      </c>
      <c r="F38" s="147">
        <v>3812</v>
      </c>
      <c r="G38" s="18"/>
      <c r="H38" s="5">
        <v>48.223151388632985</v>
      </c>
      <c r="I38" s="5">
        <v>45.260518460484093</v>
      </c>
      <c r="J38" s="5">
        <v>37.709689531867269</v>
      </c>
      <c r="K38" s="5">
        <v>37.891728879160539</v>
      </c>
      <c r="L38" s="5">
        <v>43.490772581546082</v>
      </c>
      <c r="M38" s="5">
        <v>38.910007522040907</v>
      </c>
      <c r="N38" s="5">
        <v>33.389744630793352</v>
      </c>
      <c r="O38" s="5">
        <v>43.967258406970068</v>
      </c>
      <c r="P38" s="5">
        <v>46.249543951120216</v>
      </c>
      <c r="Q38" s="5">
        <v>43.445520022370971</v>
      </c>
      <c r="R38" s="5">
        <v>42.272666065723911</v>
      </c>
      <c r="S38" s="5">
        <v>33.771605270671337</v>
      </c>
      <c r="T38" s="5">
        <v>38.331010817572924</v>
      </c>
      <c r="U38" s="5">
        <v>46.066089023999261</v>
      </c>
      <c r="V38" s="5">
        <v>47.229921426013668</v>
      </c>
      <c r="W38" s="5">
        <v>44.957623764152096</v>
      </c>
      <c r="X38" s="5">
        <v>43.69335908182925</v>
      </c>
      <c r="Y38" s="18"/>
      <c r="Z38" s="153">
        <v>21.065123921782941</v>
      </c>
      <c r="AA38" s="25">
        <v>57.272023131028782</v>
      </c>
      <c r="AB38" s="5">
        <v>35.307850898220153</v>
      </c>
      <c r="AC38" s="5">
        <v>51.115884333169362</v>
      </c>
      <c r="AD38" s="5">
        <v>50.520290219355843</v>
      </c>
      <c r="AE38" s="5">
        <v>36.670483015697549</v>
      </c>
      <c r="AF38" s="5">
        <v>51.383196574440895</v>
      </c>
      <c r="AG38" s="5">
        <v>33.64254289165288</v>
      </c>
      <c r="AH38" s="5">
        <v>44.143046351341994</v>
      </c>
      <c r="AI38" s="5">
        <v>41.792391337474527</v>
      </c>
      <c r="AJ38" s="5">
        <v>40.689126992831689</v>
      </c>
      <c r="AK38" s="5">
        <v>41.569683443169289</v>
      </c>
      <c r="AL38" s="5">
        <v>38.331010817572924</v>
      </c>
      <c r="AM38" s="5">
        <v>40.710143139864918</v>
      </c>
      <c r="AN38" s="5">
        <v>35.637385853156374</v>
      </c>
      <c r="AO38" s="5">
        <v>43.985096250760442</v>
      </c>
      <c r="AP38" s="5">
        <v>55.103071525699988</v>
      </c>
      <c r="AQ38" s="5">
        <v>35.035558089624196</v>
      </c>
      <c r="AR38" s="5">
        <v>43.143184373950582</v>
      </c>
      <c r="AS38" s="5">
        <v>48.118105764195676</v>
      </c>
      <c r="AT38" s="5">
        <v>36.066058771652074</v>
      </c>
      <c r="AU38" s="5">
        <v>33.296705613039386</v>
      </c>
      <c r="AV38" s="5">
        <v>53.575061850369586</v>
      </c>
      <c r="AW38" s="5">
        <v>42.752416122318415</v>
      </c>
      <c r="AX38" s="5">
        <v>41.477843823761503</v>
      </c>
      <c r="AY38" s="5">
        <v>44.762441828570651</v>
      </c>
      <c r="AZ38" s="5">
        <v>43.834389999144051</v>
      </c>
      <c r="BA38" s="5">
        <v>36.768261225668439</v>
      </c>
      <c r="BB38" s="5">
        <v>33.295232879095181</v>
      </c>
      <c r="BC38" s="5">
        <v>57.272023131028782</v>
      </c>
      <c r="BD38" s="5">
        <v>53.342491675724588</v>
      </c>
      <c r="BE38" s="5">
        <v>51.044135082417739</v>
      </c>
      <c r="BF38" s="5">
        <v>43.52602166692548</v>
      </c>
      <c r="BG38" s="5">
        <v>47.700296754898005</v>
      </c>
      <c r="BH38" s="5">
        <v>33.910848053759928</v>
      </c>
      <c r="BI38" s="5">
        <v>45.827104759638281</v>
      </c>
      <c r="BJ38" s="5">
        <v>30.214855906388756</v>
      </c>
      <c r="BK38" s="5">
        <v>53.718501095547644</v>
      </c>
      <c r="BL38" s="5">
        <v>37.299723674371478</v>
      </c>
      <c r="BM38" s="5">
        <v>45.59273336596307</v>
      </c>
      <c r="BN38" s="5">
        <v>42.287214505045732</v>
      </c>
      <c r="BO38" s="5"/>
      <c r="BP38" s="5"/>
      <c r="BQ38" s="5"/>
      <c r="BR38" s="5">
        <v>45.260518460484093</v>
      </c>
      <c r="BS38" s="5"/>
      <c r="BT38" s="5"/>
      <c r="BU38" s="5"/>
      <c r="BV38" s="5"/>
      <c r="BW38" s="5">
        <v>57.017068534403762</v>
      </c>
      <c r="BX38" s="5"/>
      <c r="BY38" s="5"/>
      <c r="BZ38" s="5"/>
      <c r="CA38" s="5">
        <v>32.855880589466899</v>
      </c>
      <c r="CB38" s="5"/>
      <c r="CC38" s="5"/>
      <c r="CD38" s="5"/>
      <c r="CE38" s="5"/>
      <c r="CF38" s="5"/>
      <c r="CG38" s="5"/>
      <c r="CH38" s="5"/>
      <c r="CI38" s="5"/>
      <c r="CJ38" s="5"/>
      <c r="CK38" s="5"/>
      <c r="CL38" s="5"/>
      <c r="CM38" s="5"/>
      <c r="CN38" s="5"/>
      <c r="CO38" s="5"/>
      <c r="CP38" s="5">
        <v>21.065123921782941</v>
      </c>
      <c r="CQ38" s="5"/>
      <c r="CR38" s="5"/>
      <c r="CS38" s="5"/>
      <c r="CT38" s="5"/>
      <c r="CU38" s="5"/>
      <c r="CV38" s="5"/>
      <c r="CW38" s="5"/>
      <c r="CX38" s="5"/>
      <c r="CY38" s="5"/>
      <c r="CZ38" s="5"/>
      <c r="DA38" s="5"/>
      <c r="DB38" s="5"/>
      <c r="DC38" s="5"/>
      <c r="DD38" s="5"/>
      <c r="DE38" s="5"/>
      <c r="DF38" s="5"/>
      <c r="DG38" s="29">
        <v>0</v>
      </c>
      <c r="DH38" s="17">
        <v>0</v>
      </c>
      <c r="DI38" s="17">
        <v>0</v>
      </c>
      <c r="DJ38" s="17">
        <v>0</v>
      </c>
      <c r="DK38" s="17">
        <v>0</v>
      </c>
      <c r="DL38" s="17">
        <v>0</v>
      </c>
      <c r="DM38" s="17">
        <v>0</v>
      </c>
      <c r="DN38" s="17">
        <v>0</v>
      </c>
      <c r="DO38" s="17">
        <v>0</v>
      </c>
      <c r="DP38" s="17">
        <v>0</v>
      </c>
      <c r="DQ38" s="17">
        <v>0</v>
      </c>
      <c r="DR38" s="17">
        <v>0</v>
      </c>
      <c r="DS38" s="17">
        <v>0</v>
      </c>
      <c r="DT38" s="17">
        <v>0</v>
      </c>
      <c r="DU38" s="17">
        <v>0</v>
      </c>
      <c r="DV38" s="17">
        <v>0</v>
      </c>
      <c r="DW38" s="30">
        <v>0</v>
      </c>
      <c r="DX38" s="5"/>
      <c r="DY38" s="5"/>
      <c r="DZ38" s="5"/>
      <c r="EA38" s="29">
        <v>0</v>
      </c>
      <c r="EB38" s="17">
        <v>0</v>
      </c>
      <c r="EC38" s="17">
        <v>0</v>
      </c>
      <c r="ED38" s="17">
        <v>0</v>
      </c>
      <c r="EE38" s="17">
        <v>0</v>
      </c>
      <c r="EF38" s="17">
        <v>0</v>
      </c>
      <c r="EG38" s="17">
        <v>0</v>
      </c>
      <c r="EH38" s="17">
        <v>0</v>
      </c>
      <c r="EI38" s="17">
        <v>0</v>
      </c>
      <c r="EJ38" s="17">
        <v>0</v>
      </c>
      <c r="EK38" s="17">
        <v>0</v>
      </c>
      <c r="EL38" s="17">
        <v>0</v>
      </c>
      <c r="EM38" s="17">
        <v>0</v>
      </c>
      <c r="EN38" s="17">
        <v>0</v>
      </c>
      <c r="EO38" s="17">
        <v>0</v>
      </c>
      <c r="EP38" s="17">
        <v>0</v>
      </c>
      <c r="EQ38" s="17">
        <v>0</v>
      </c>
      <c r="ER38" s="17">
        <v>0</v>
      </c>
      <c r="ES38" s="17">
        <v>0</v>
      </c>
      <c r="ET38" s="17">
        <v>0</v>
      </c>
      <c r="EU38" s="17">
        <v>0</v>
      </c>
      <c r="EV38" s="17">
        <v>0</v>
      </c>
      <c r="EW38" s="17">
        <v>0</v>
      </c>
      <c r="EX38" s="17">
        <v>0</v>
      </c>
      <c r="EY38" s="17">
        <v>0</v>
      </c>
      <c r="EZ38" s="17">
        <v>0</v>
      </c>
      <c r="FA38" s="17">
        <v>0</v>
      </c>
      <c r="FB38" s="17">
        <v>1</v>
      </c>
      <c r="FC38" s="17">
        <v>0</v>
      </c>
      <c r="FD38" s="17">
        <v>0</v>
      </c>
      <c r="FE38" s="17">
        <v>0</v>
      </c>
      <c r="FF38" s="17">
        <v>0</v>
      </c>
      <c r="FG38" s="17">
        <v>0</v>
      </c>
      <c r="FH38" s="17">
        <v>0</v>
      </c>
      <c r="FI38" s="17">
        <v>0</v>
      </c>
      <c r="FJ38" s="17">
        <v>0</v>
      </c>
      <c r="FK38" s="17">
        <v>0</v>
      </c>
      <c r="FL38" s="17">
        <v>0</v>
      </c>
      <c r="FM38" s="17">
        <v>0</v>
      </c>
      <c r="FN38" s="17"/>
      <c r="FO38" s="17"/>
      <c r="FP38" s="17"/>
      <c r="FQ38" s="17">
        <v>0</v>
      </c>
      <c r="FR38" s="17"/>
      <c r="FS38" s="17"/>
      <c r="FT38" s="17"/>
      <c r="FU38" s="17"/>
      <c r="FV38" s="17">
        <v>0</v>
      </c>
      <c r="FW38" s="17"/>
      <c r="FX38" s="17"/>
      <c r="FY38" s="17"/>
      <c r="FZ38" s="17">
        <v>0</v>
      </c>
      <c r="GA38" s="17"/>
      <c r="GB38" s="17"/>
      <c r="GC38" s="17"/>
      <c r="GD38" s="17"/>
      <c r="GE38" s="17"/>
      <c r="GF38" s="17"/>
      <c r="GG38" s="17"/>
      <c r="GH38" s="17"/>
      <c r="GI38" s="17"/>
      <c r="GJ38" s="17"/>
      <c r="GK38" s="17"/>
      <c r="GL38" s="17"/>
      <c r="GM38" s="17"/>
      <c r="GN38" s="17"/>
      <c r="GO38" s="17">
        <v>-1</v>
      </c>
      <c r="GP38" s="17"/>
      <c r="GQ38" s="17"/>
      <c r="GR38" s="17"/>
      <c r="GS38" s="17"/>
      <c r="GT38" s="17"/>
      <c r="GU38" s="17"/>
      <c r="GV38" s="17"/>
      <c r="GW38" s="17"/>
      <c r="GX38" s="17"/>
      <c r="GY38" s="17"/>
      <c r="GZ38" s="17"/>
      <c r="HA38" s="17"/>
      <c r="HB38" s="17"/>
      <c r="HC38" s="17"/>
      <c r="HD38" s="30"/>
    </row>
    <row r="39" spans="1:212" ht="25.5" customHeight="1" x14ac:dyDescent="0.2">
      <c r="A39" s="174">
        <v>34</v>
      </c>
      <c r="B39" s="175" t="s">
        <v>309</v>
      </c>
      <c r="C39" s="176" t="s">
        <v>21</v>
      </c>
      <c r="D39" s="177" t="s">
        <v>7</v>
      </c>
      <c r="E39" s="178">
        <v>72.222688585510625</v>
      </c>
      <c r="F39" s="147">
        <v>13609</v>
      </c>
      <c r="G39" s="179" t="s">
        <v>235</v>
      </c>
      <c r="H39" s="5">
        <v>74.264876624582726</v>
      </c>
      <c r="I39" s="5">
        <v>73.526104208439975</v>
      </c>
      <c r="J39" s="5">
        <v>74.039570437448106</v>
      </c>
      <c r="K39" s="5">
        <v>74.291025327634316</v>
      </c>
      <c r="L39" s="5">
        <v>72.834178014757939</v>
      </c>
      <c r="M39" s="5">
        <v>73.825418596189223</v>
      </c>
      <c r="N39" s="5">
        <v>74.172735502868349</v>
      </c>
      <c r="O39" s="5">
        <v>79.097873615235244</v>
      </c>
      <c r="P39" s="5">
        <v>73.379752005283819</v>
      </c>
      <c r="Q39" s="5">
        <v>70.741403940033038</v>
      </c>
      <c r="R39" s="5">
        <v>67.028805640364155</v>
      </c>
      <c r="S39" s="180">
        <v>81.5051960429861</v>
      </c>
      <c r="T39" s="5">
        <v>70.081624193204732</v>
      </c>
      <c r="U39" s="5">
        <v>67.984967749554613</v>
      </c>
      <c r="V39" s="5">
        <v>70.327024875428918</v>
      </c>
      <c r="W39" s="180">
        <v>77.138954877506237</v>
      </c>
      <c r="X39" s="180">
        <v>63.06280820998402</v>
      </c>
      <c r="Y39" s="181"/>
      <c r="Z39" s="153">
        <v>59.311760614318089</v>
      </c>
      <c r="AA39" s="25">
        <v>92.413112688985791</v>
      </c>
      <c r="AB39" s="182">
        <v>61.63074891932996</v>
      </c>
      <c r="AC39" s="182">
        <v>71.521858048042688</v>
      </c>
      <c r="AD39" s="182">
        <v>75.674902141701722</v>
      </c>
      <c r="AE39" s="182">
        <v>70.384575207737299</v>
      </c>
      <c r="AF39" s="182">
        <v>68.603447967475589</v>
      </c>
      <c r="AG39" s="182">
        <v>69.88972377621694</v>
      </c>
      <c r="AH39" s="182">
        <v>70.744715948209574</v>
      </c>
      <c r="AI39" s="182">
        <v>68.89565106116828</v>
      </c>
      <c r="AJ39" s="182">
        <v>66.373812474680236</v>
      </c>
      <c r="AK39" s="182">
        <v>70.256946729815468</v>
      </c>
      <c r="AL39" s="182">
        <v>70.081624193204732</v>
      </c>
      <c r="AM39" s="182">
        <v>64.663114259652914</v>
      </c>
      <c r="AN39" s="182">
        <v>70.46059167481738</v>
      </c>
      <c r="AO39" s="182">
        <v>65</v>
      </c>
      <c r="AP39" s="182">
        <v>78</v>
      </c>
      <c r="AQ39" s="182">
        <v>77.397978422529008</v>
      </c>
      <c r="AR39" s="182">
        <v>69.126353853976923</v>
      </c>
      <c r="AS39" s="182">
        <v>61.79081240766385</v>
      </c>
      <c r="AT39" s="182">
        <v>59.311760614318089</v>
      </c>
      <c r="AU39" s="182">
        <v>64.680037513307425</v>
      </c>
      <c r="AV39" s="182">
        <v>67.54531890857794</v>
      </c>
      <c r="AW39" s="182">
        <v>72.060951970609793</v>
      </c>
      <c r="AX39" s="182">
        <v>73.898115622801143</v>
      </c>
      <c r="AY39" s="182">
        <v>65.389002266446809</v>
      </c>
      <c r="AZ39" s="182">
        <v>75.766559747454892</v>
      </c>
      <c r="BA39" s="182">
        <v>70.330224284777927</v>
      </c>
      <c r="BB39" s="182">
        <v>70.563232668323877</v>
      </c>
      <c r="BC39" s="182">
        <v>80.213450927460016</v>
      </c>
      <c r="BD39" s="182">
        <v>79.018949384201022</v>
      </c>
      <c r="BE39" s="182">
        <v>79.343936843056596</v>
      </c>
      <c r="BF39" s="182">
        <v>74.032978203904477</v>
      </c>
      <c r="BG39" s="182">
        <v>76.209297773784527</v>
      </c>
      <c r="BH39" s="182">
        <v>74.98688131822945</v>
      </c>
      <c r="BI39" s="182">
        <v>72.434972390656014</v>
      </c>
      <c r="BJ39" s="182">
        <v>66.698880801845633</v>
      </c>
      <c r="BK39" s="182">
        <v>82.616046388759656</v>
      </c>
      <c r="BL39" s="182">
        <v>74.214391542498078</v>
      </c>
      <c r="BM39" s="182">
        <v>72.855709458457241</v>
      </c>
      <c r="BN39" s="182">
        <v>78.526564814222183</v>
      </c>
      <c r="BO39" s="182">
        <v>76.499126077901664</v>
      </c>
      <c r="BP39" s="182">
        <v>76.151944826125273</v>
      </c>
      <c r="BQ39" s="182">
        <v>78.92908054483037</v>
      </c>
      <c r="BR39" s="182">
        <v>73.526104208439975</v>
      </c>
      <c r="BS39" s="182">
        <v>80.223572271894113</v>
      </c>
      <c r="BT39" s="182">
        <v>88.705491908551764</v>
      </c>
      <c r="BU39" s="182">
        <v>65.674548592477478</v>
      </c>
      <c r="BV39" s="182">
        <v>80.054406664627422</v>
      </c>
      <c r="BW39" s="182">
        <v>65.716696816695602</v>
      </c>
      <c r="BX39" s="182">
        <v>75.094916151520209</v>
      </c>
      <c r="BY39" s="182">
        <v>71.234941644668197</v>
      </c>
      <c r="BZ39" s="182">
        <v>79.813295157074705</v>
      </c>
      <c r="CA39" s="182">
        <v>78.211139481042025</v>
      </c>
      <c r="CB39" s="182">
        <v>85.274457061072624</v>
      </c>
      <c r="CC39" s="182">
        <v>82.595370891941215</v>
      </c>
      <c r="CD39" s="182">
        <v>76.085339963031956</v>
      </c>
      <c r="CE39" s="182">
        <v>65.2694328887533</v>
      </c>
      <c r="CF39" s="182">
        <v>81.348074292456189</v>
      </c>
      <c r="CG39" s="182">
        <v>77.357094863979199</v>
      </c>
      <c r="CH39" s="182">
        <v>82.1759728094748</v>
      </c>
      <c r="CI39" s="182">
        <v>82.013395577727849</v>
      </c>
      <c r="CJ39" s="182">
        <v>86.093353572687377</v>
      </c>
      <c r="CK39" s="182">
        <v>80.109936380370257</v>
      </c>
      <c r="CL39" s="182">
        <v>84.606588745406825</v>
      </c>
      <c r="CM39" s="182">
        <v>72.048876071847374</v>
      </c>
      <c r="CN39" s="182">
        <v>64.12456530545407</v>
      </c>
      <c r="CO39" s="182">
        <v>81.204445407834086</v>
      </c>
      <c r="CP39" s="182">
        <v>92.413112688985791</v>
      </c>
      <c r="CQ39" s="182">
        <v>80.961995027277652</v>
      </c>
      <c r="CR39" s="182">
        <v>88.259894159314072</v>
      </c>
      <c r="CS39" s="182">
        <v>79.830123819903335</v>
      </c>
      <c r="CT39" s="182">
        <v>86.626260462512406</v>
      </c>
      <c r="CU39" s="182">
        <v>76.621200550245035</v>
      </c>
      <c r="CV39" s="182">
        <v>82.308279275516171</v>
      </c>
      <c r="CW39" s="182">
        <v>77.076278035125384</v>
      </c>
      <c r="CX39" s="182">
        <v>88.810697737145688</v>
      </c>
      <c r="CY39" s="182">
        <v>86.222645136672739</v>
      </c>
      <c r="CZ39" s="182">
        <v>79.282564770697391</v>
      </c>
      <c r="DA39" s="182">
        <v>76.117566497137076</v>
      </c>
      <c r="DB39" s="182">
        <v>84.554927045431157</v>
      </c>
      <c r="DC39" s="182">
        <v>78.518591723326097</v>
      </c>
      <c r="DD39" s="182">
        <v>86.9552265951978</v>
      </c>
      <c r="DE39" s="182">
        <v>81.394605884138656</v>
      </c>
      <c r="DF39" s="182"/>
      <c r="DG39" s="183">
        <v>0</v>
      </c>
      <c r="DH39" s="184">
        <v>0</v>
      </c>
      <c r="DI39" s="184">
        <v>0</v>
      </c>
      <c r="DJ39" s="184">
        <v>0</v>
      </c>
      <c r="DK39" s="184">
        <v>0</v>
      </c>
      <c r="DL39" s="184">
        <v>0</v>
      </c>
      <c r="DM39" s="184">
        <v>0</v>
      </c>
      <c r="DN39" s="184">
        <v>1</v>
      </c>
      <c r="DO39" s="184">
        <v>0</v>
      </c>
      <c r="DP39" s="184">
        <v>0</v>
      </c>
      <c r="DQ39" s="184">
        <v>-1</v>
      </c>
      <c r="DR39" s="184">
        <v>1</v>
      </c>
      <c r="DS39" s="184">
        <v>0</v>
      </c>
      <c r="DT39" s="184">
        <v>0</v>
      </c>
      <c r="DU39" s="184">
        <v>0</v>
      </c>
      <c r="DV39" s="184">
        <v>1</v>
      </c>
      <c r="DW39" s="185">
        <v>-1</v>
      </c>
      <c r="DX39" s="182"/>
      <c r="DY39" s="182"/>
      <c r="DZ39" s="182"/>
      <c r="EA39" s="183">
        <v>-1</v>
      </c>
      <c r="EB39" s="184">
        <v>0</v>
      </c>
      <c r="EC39" s="184">
        <v>0</v>
      </c>
      <c r="ED39" s="184">
        <v>0</v>
      </c>
      <c r="EE39" s="184">
        <v>0</v>
      </c>
      <c r="EF39" s="184">
        <v>0</v>
      </c>
      <c r="EG39" s="184">
        <v>0</v>
      </c>
      <c r="EH39" s="184">
        <v>0</v>
      </c>
      <c r="EI39" s="184">
        <v>0</v>
      </c>
      <c r="EJ39" s="184">
        <v>0</v>
      </c>
      <c r="EK39" s="184">
        <v>0</v>
      </c>
      <c r="EL39" s="184">
        <v>-1</v>
      </c>
      <c r="EM39" s="184">
        <v>0</v>
      </c>
      <c r="EN39" s="197">
        <v>-1</v>
      </c>
      <c r="EO39" s="197">
        <v>0</v>
      </c>
      <c r="EP39" s="184">
        <v>0</v>
      </c>
      <c r="EQ39" s="184">
        <v>0</v>
      </c>
      <c r="ER39" s="184">
        <v>-1</v>
      </c>
      <c r="ES39" s="184">
        <v>-1</v>
      </c>
      <c r="ET39" s="184">
        <v>-1</v>
      </c>
      <c r="EU39" s="184">
        <v>0</v>
      </c>
      <c r="EV39" s="184">
        <v>0</v>
      </c>
      <c r="EW39" s="184">
        <v>0</v>
      </c>
      <c r="EX39" s="184">
        <v>0</v>
      </c>
      <c r="EY39" s="184">
        <v>0</v>
      </c>
      <c r="EZ39" s="184">
        <v>0</v>
      </c>
      <c r="FA39" s="184">
        <v>0</v>
      </c>
      <c r="FB39" s="184">
        <v>1</v>
      </c>
      <c r="FC39" s="184">
        <v>0</v>
      </c>
      <c r="FD39" s="184">
        <v>1</v>
      </c>
      <c r="FE39" s="184">
        <v>0</v>
      </c>
      <c r="FF39" s="184">
        <v>0</v>
      </c>
      <c r="FG39" s="184">
        <v>0</v>
      </c>
      <c r="FH39" s="184">
        <v>0</v>
      </c>
      <c r="FI39" s="184">
        <v>0</v>
      </c>
      <c r="FJ39" s="184">
        <v>1</v>
      </c>
      <c r="FK39" s="184">
        <v>0</v>
      </c>
      <c r="FL39" s="184">
        <v>0</v>
      </c>
      <c r="FM39" s="184">
        <v>0</v>
      </c>
      <c r="FN39" s="184">
        <v>0</v>
      </c>
      <c r="FO39" s="184">
        <v>0</v>
      </c>
      <c r="FP39" s="184">
        <v>0</v>
      </c>
      <c r="FQ39" s="184">
        <v>0</v>
      </c>
      <c r="FR39" s="184">
        <v>0</v>
      </c>
      <c r="FS39" s="184">
        <v>1</v>
      </c>
      <c r="FT39" s="184">
        <v>0</v>
      </c>
      <c r="FU39" s="184">
        <v>0</v>
      </c>
      <c r="FV39" s="184">
        <v>0</v>
      </c>
      <c r="FW39" s="184">
        <v>0</v>
      </c>
      <c r="FX39" s="184">
        <v>0</v>
      </c>
      <c r="FY39" s="184">
        <v>0</v>
      </c>
      <c r="FZ39" s="184">
        <v>0</v>
      </c>
      <c r="GA39" s="184">
        <v>1</v>
      </c>
      <c r="GB39" s="184">
        <v>0</v>
      </c>
      <c r="GC39" s="184">
        <v>0</v>
      </c>
      <c r="GD39" s="184">
        <v>0</v>
      </c>
      <c r="GE39" s="184">
        <v>0</v>
      </c>
      <c r="GF39" s="184">
        <v>0</v>
      </c>
      <c r="GG39" s="184">
        <v>0</v>
      </c>
      <c r="GH39" s="184">
        <v>0</v>
      </c>
      <c r="GI39" s="184">
        <v>0</v>
      </c>
      <c r="GJ39" s="184">
        <v>0</v>
      </c>
      <c r="GK39" s="184">
        <v>0</v>
      </c>
      <c r="GL39" s="184">
        <v>0</v>
      </c>
      <c r="GM39" s="184">
        <v>0</v>
      </c>
      <c r="GN39" s="184">
        <v>0</v>
      </c>
      <c r="GO39" s="184">
        <v>1</v>
      </c>
      <c r="GP39" s="184">
        <v>0</v>
      </c>
      <c r="GQ39" s="184">
        <v>1</v>
      </c>
      <c r="GR39" s="184">
        <v>0</v>
      </c>
      <c r="GS39" s="184">
        <v>0</v>
      </c>
      <c r="GT39" s="184">
        <v>0</v>
      </c>
      <c r="GU39" s="184">
        <v>0</v>
      </c>
      <c r="GV39" s="184">
        <v>0</v>
      </c>
      <c r="GW39" s="184">
        <v>1</v>
      </c>
      <c r="GX39" s="184">
        <v>1</v>
      </c>
      <c r="GY39" s="184">
        <v>0</v>
      </c>
      <c r="GZ39" s="184">
        <v>0</v>
      </c>
      <c r="HA39" s="184">
        <v>0</v>
      </c>
      <c r="HB39" s="184">
        <v>0</v>
      </c>
      <c r="HC39" s="184">
        <v>1</v>
      </c>
      <c r="HD39" s="185">
        <v>0</v>
      </c>
    </row>
    <row r="40" spans="1:212" ht="25.5" customHeight="1" x14ac:dyDescent="0.2">
      <c r="A40" s="48">
        <v>36</v>
      </c>
      <c r="B40" s="3" t="s">
        <v>309</v>
      </c>
      <c r="C40" s="10" t="s">
        <v>46</v>
      </c>
      <c r="D40" s="143" t="s">
        <v>11</v>
      </c>
      <c r="E40" s="23">
        <v>62.910263862755833</v>
      </c>
      <c r="F40" s="147">
        <v>7734</v>
      </c>
      <c r="G40" s="18"/>
      <c r="H40" s="5">
        <v>67.094287539846263</v>
      </c>
      <c r="I40" s="5">
        <v>62.294668491191111</v>
      </c>
      <c r="J40" s="5">
        <v>61.155744650524554</v>
      </c>
      <c r="K40" s="5">
        <v>60.573980547332859</v>
      </c>
      <c r="L40" s="5">
        <v>66.624356094427156</v>
      </c>
      <c r="M40" s="5">
        <v>64.776760283296568</v>
      </c>
      <c r="N40" s="5">
        <v>57.545645571662028</v>
      </c>
      <c r="O40" s="5">
        <v>67.336236794769704</v>
      </c>
      <c r="P40" s="5">
        <v>68.386513884709316</v>
      </c>
      <c r="Q40" s="5">
        <v>63.530035852297736</v>
      </c>
      <c r="R40" s="5">
        <v>60.895695608226106</v>
      </c>
      <c r="S40" s="5">
        <v>67.93635666916586</v>
      </c>
      <c r="T40" s="5">
        <v>60.279529352262493</v>
      </c>
      <c r="U40" s="5">
        <v>64.380897290710848</v>
      </c>
      <c r="V40" s="5">
        <v>59.458729782267525</v>
      </c>
      <c r="W40" s="5">
        <v>63.114805591888882</v>
      </c>
      <c r="X40" s="5">
        <v>56.488240920701507</v>
      </c>
      <c r="Y40" s="18"/>
      <c r="Z40" s="153">
        <v>44.694366230020051</v>
      </c>
      <c r="AA40" s="25">
        <v>97.346597386788432</v>
      </c>
      <c r="AB40" s="5">
        <v>52.278470648275565</v>
      </c>
      <c r="AC40" s="5">
        <v>65.504487162816389</v>
      </c>
      <c r="AD40" s="5">
        <v>70.941441948671539</v>
      </c>
      <c r="AE40" s="5">
        <v>59.346714959537259</v>
      </c>
      <c r="AF40" s="5">
        <v>68.421832196535831</v>
      </c>
      <c r="AG40" s="5">
        <v>55.884414536306771</v>
      </c>
      <c r="AH40" s="5">
        <v>66.501860358874467</v>
      </c>
      <c r="AI40" s="5">
        <v>64.577911684121645</v>
      </c>
      <c r="AJ40" s="5">
        <v>61.476670732703418</v>
      </c>
      <c r="AK40" s="5">
        <v>64.334773549222675</v>
      </c>
      <c r="AL40" s="5">
        <v>60.279529352262493</v>
      </c>
      <c r="AM40" s="5">
        <v>52.347204331772943</v>
      </c>
      <c r="AN40" s="5">
        <v>50.458773606509546</v>
      </c>
      <c r="AO40" s="5">
        <v>55.18321377778004</v>
      </c>
      <c r="AP40" s="5">
        <v>66.127983397209235</v>
      </c>
      <c r="AQ40" s="5">
        <v>70.509984063595397</v>
      </c>
      <c r="AR40" s="5">
        <v>60.796815594151596</v>
      </c>
      <c r="AS40" s="5">
        <v>61.086781787108954</v>
      </c>
      <c r="AT40" s="5">
        <v>53.593999279491676</v>
      </c>
      <c r="AU40" s="5">
        <v>52.867024781194161</v>
      </c>
      <c r="AV40" s="5">
        <v>68.413580510724088</v>
      </c>
      <c r="AW40" s="5">
        <v>61.793046652047366</v>
      </c>
      <c r="AX40" s="5">
        <v>59.730870932140064</v>
      </c>
      <c r="AY40" s="5">
        <v>61.595135294098483</v>
      </c>
      <c r="AZ40" s="5">
        <v>70.840622353164292</v>
      </c>
      <c r="BA40" s="5">
        <v>62.409742096257894</v>
      </c>
      <c r="BB40" s="5">
        <v>54.270476832669104</v>
      </c>
      <c r="BC40" s="5">
        <v>74.45354559078487</v>
      </c>
      <c r="BD40" s="5">
        <v>62.186910891882697</v>
      </c>
      <c r="BE40" s="5">
        <v>68.647269051079974</v>
      </c>
      <c r="BF40" s="5">
        <v>60.576648657152788</v>
      </c>
      <c r="BG40" s="5">
        <v>74.290592646112103</v>
      </c>
      <c r="BH40" s="5">
        <v>63.371525073034263</v>
      </c>
      <c r="BI40" s="5">
        <v>60.330793077885424</v>
      </c>
      <c r="BJ40" s="5">
        <v>60.827267127163552</v>
      </c>
      <c r="BK40" s="5">
        <v>67.378512334353729</v>
      </c>
      <c r="BL40" s="5">
        <v>70.462692663270559</v>
      </c>
      <c r="BM40" s="5">
        <v>62.562062302173956</v>
      </c>
      <c r="BN40" s="5">
        <v>58.563161316044784</v>
      </c>
      <c r="BO40" s="5">
        <v>59.895895234260166</v>
      </c>
      <c r="BP40" s="5">
        <v>55.108925279112967</v>
      </c>
      <c r="BQ40" s="5">
        <v>71.7546646852458</v>
      </c>
      <c r="BR40" s="5">
        <v>62.294668491191111</v>
      </c>
      <c r="BS40" s="5">
        <v>71.12624577666125</v>
      </c>
      <c r="BT40" s="5">
        <v>64.864596617049301</v>
      </c>
      <c r="BU40" s="5">
        <v>48.734328152783128</v>
      </c>
      <c r="BV40" s="5">
        <v>65.346551770796069</v>
      </c>
      <c r="BW40" s="5">
        <v>66.366585953543961</v>
      </c>
      <c r="BX40" s="5">
        <v>57.49061257222953</v>
      </c>
      <c r="BY40" s="5">
        <v>71.15709392782783</v>
      </c>
      <c r="BZ40" s="5">
        <v>78.238984090987472</v>
      </c>
      <c r="CA40" s="5">
        <v>62.251260078650276</v>
      </c>
      <c r="CB40" s="5">
        <v>78.63372208924946</v>
      </c>
      <c r="CC40" s="5">
        <v>61.181426965368999</v>
      </c>
      <c r="CD40" s="5">
        <v>53.686232234101958</v>
      </c>
      <c r="CE40" s="5">
        <v>68.249592551739539</v>
      </c>
      <c r="CF40" s="5">
        <v>78.547482946442258</v>
      </c>
      <c r="CG40" s="5">
        <v>58.106363952182527</v>
      </c>
      <c r="CH40" s="5">
        <v>66.048832162704713</v>
      </c>
      <c r="CI40" s="5">
        <v>78.421618129355807</v>
      </c>
      <c r="CJ40" s="5">
        <v>81.651097958220419</v>
      </c>
      <c r="CK40" s="5">
        <v>61.216661460106003</v>
      </c>
      <c r="CL40" s="5">
        <v>44.694366230020051</v>
      </c>
      <c r="CM40" s="5">
        <v>75.445529568763391</v>
      </c>
      <c r="CN40" s="5">
        <v>56.23449657925439</v>
      </c>
      <c r="CO40" s="5">
        <v>83.888250489297945</v>
      </c>
      <c r="CP40" s="5">
        <v>65.01074839285566</v>
      </c>
      <c r="CQ40" s="5">
        <v>74.761320594262116</v>
      </c>
      <c r="CR40" s="5">
        <v>79.755712361596792</v>
      </c>
      <c r="CS40" s="5">
        <v>71.096864427892669</v>
      </c>
      <c r="CT40" s="5">
        <v>97.346597386788432</v>
      </c>
      <c r="CU40" s="5">
        <v>53.340892124927485</v>
      </c>
      <c r="CV40" s="5">
        <v>80.37407745818571</v>
      </c>
      <c r="CW40" s="5">
        <v>67.050438518067097</v>
      </c>
      <c r="CX40" s="5">
        <v>67.779251066615942</v>
      </c>
      <c r="CY40" s="5">
        <v>80.616270512867118</v>
      </c>
      <c r="CZ40" s="5">
        <v>65.257801125464525</v>
      </c>
      <c r="DA40" s="5">
        <v>57.685728376915513</v>
      </c>
      <c r="DB40" s="5">
        <v>62.440597007201234</v>
      </c>
      <c r="DC40" s="5">
        <v>66.44375656707922</v>
      </c>
      <c r="DD40" s="5">
        <v>62.441355212432939</v>
      </c>
      <c r="DE40" s="5">
        <v>81.417825485135211</v>
      </c>
      <c r="DF40" s="5"/>
      <c r="DG40" s="29">
        <v>0</v>
      </c>
      <c r="DH40" s="17">
        <v>0</v>
      </c>
      <c r="DI40" s="17">
        <v>0</v>
      </c>
      <c r="DJ40" s="17">
        <v>0</v>
      </c>
      <c r="DK40" s="17">
        <v>0</v>
      </c>
      <c r="DL40" s="17">
        <v>0</v>
      </c>
      <c r="DM40" s="17">
        <v>0</v>
      </c>
      <c r="DN40" s="17">
        <v>0</v>
      </c>
      <c r="DO40" s="17">
        <v>0</v>
      </c>
      <c r="DP40" s="17">
        <v>0</v>
      </c>
      <c r="DQ40" s="17">
        <v>0</v>
      </c>
      <c r="DR40" s="17">
        <v>0</v>
      </c>
      <c r="DS40" s="17">
        <v>0</v>
      </c>
      <c r="DT40" s="17">
        <v>0</v>
      </c>
      <c r="DU40" s="17">
        <v>0</v>
      </c>
      <c r="DV40" s="17">
        <v>0</v>
      </c>
      <c r="DW40" s="30">
        <v>-1</v>
      </c>
      <c r="DX40" s="5"/>
      <c r="DY40" s="5"/>
      <c r="DZ40" s="5"/>
      <c r="EA40" s="29">
        <v>-1</v>
      </c>
      <c r="EB40" s="17">
        <v>0</v>
      </c>
      <c r="EC40" s="17">
        <v>0</v>
      </c>
      <c r="ED40" s="17">
        <v>0</v>
      </c>
      <c r="EE40" s="17">
        <v>0</v>
      </c>
      <c r="EF40" s="17">
        <v>0</v>
      </c>
      <c r="EG40" s="17">
        <v>0</v>
      </c>
      <c r="EH40" s="17">
        <v>0</v>
      </c>
      <c r="EI40" s="17">
        <v>0</v>
      </c>
      <c r="EJ40" s="17">
        <v>0</v>
      </c>
      <c r="EK40" s="17">
        <v>0</v>
      </c>
      <c r="EL40" s="17">
        <v>-1</v>
      </c>
      <c r="EM40" s="17">
        <v>-1</v>
      </c>
      <c r="EN40" s="17">
        <v>0</v>
      </c>
      <c r="EO40" s="17">
        <v>0</v>
      </c>
      <c r="EP40" s="17">
        <v>0</v>
      </c>
      <c r="EQ40" s="17">
        <v>0</v>
      </c>
      <c r="ER40" s="17">
        <v>0</v>
      </c>
      <c r="ES40" s="17">
        <v>0</v>
      </c>
      <c r="ET40" s="17">
        <v>-1</v>
      </c>
      <c r="EU40" s="17">
        <v>0</v>
      </c>
      <c r="EV40" s="17">
        <v>0</v>
      </c>
      <c r="EW40" s="17">
        <v>0</v>
      </c>
      <c r="EX40" s="17">
        <v>0</v>
      </c>
      <c r="EY40" s="17">
        <v>0</v>
      </c>
      <c r="EZ40" s="17">
        <v>0</v>
      </c>
      <c r="FA40" s="17">
        <v>0</v>
      </c>
      <c r="FB40" s="17">
        <v>1</v>
      </c>
      <c r="FC40" s="17">
        <v>0</v>
      </c>
      <c r="FD40" s="17">
        <v>0</v>
      </c>
      <c r="FE40" s="17">
        <v>0</v>
      </c>
      <c r="FF40" s="17">
        <v>1</v>
      </c>
      <c r="FG40" s="17">
        <v>0</v>
      </c>
      <c r="FH40" s="17">
        <v>0</v>
      </c>
      <c r="FI40" s="17">
        <v>0</v>
      </c>
      <c r="FJ40" s="17">
        <v>0</v>
      </c>
      <c r="FK40" s="17">
        <v>0</v>
      </c>
      <c r="FL40" s="17">
        <v>0</v>
      </c>
      <c r="FM40" s="17">
        <v>0</v>
      </c>
      <c r="FN40" s="17">
        <v>0</v>
      </c>
      <c r="FO40" s="17">
        <v>0</v>
      </c>
      <c r="FP40" s="17">
        <v>0</v>
      </c>
      <c r="FQ40" s="17">
        <v>0</v>
      </c>
      <c r="FR40" s="17">
        <v>0</v>
      </c>
      <c r="FS40" s="17">
        <v>0</v>
      </c>
      <c r="FT40" s="17">
        <v>0</v>
      </c>
      <c r="FU40" s="17">
        <v>0</v>
      </c>
      <c r="FV40" s="17">
        <v>0</v>
      </c>
      <c r="FW40" s="17">
        <v>0</v>
      </c>
      <c r="FX40" s="17">
        <v>0</v>
      </c>
      <c r="FY40" s="17">
        <v>0</v>
      </c>
      <c r="FZ40" s="17">
        <v>0</v>
      </c>
      <c r="GA40" s="17">
        <v>0</v>
      </c>
      <c r="GB40" s="17">
        <v>0</v>
      </c>
      <c r="GC40" s="17">
        <v>0</v>
      </c>
      <c r="GD40" s="17">
        <v>0</v>
      </c>
      <c r="GE40" s="17">
        <v>0</v>
      </c>
      <c r="GF40" s="17">
        <v>0</v>
      </c>
      <c r="GG40" s="17">
        <v>0</v>
      </c>
      <c r="GH40" s="17">
        <v>0</v>
      </c>
      <c r="GI40" s="17">
        <v>0</v>
      </c>
      <c r="GJ40" s="17">
        <v>0</v>
      </c>
      <c r="GK40" s="17">
        <v>0</v>
      </c>
      <c r="GL40" s="17">
        <v>0</v>
      </c>
      <c r="GM40" s="17">
        <v>0</v>
      </c>
      <c r="GN40" s="17">
        <v>0</v>
      </c>
      <c r="GO40" s="17">
        <v>0</v>
      </c>
      <c r="GP40" s="17">
        <v>0</v>
      </c>
      <c r="GQ40" s="17">
        <v>0</v>
      </c>
      <c r="GR40" s="17">
        <v>0</v>
      </c>
      <c r="GS40" s="17">
        <v>1</v>
      </c>
      <c r="GT40" s="17">
        <v>0</v>
      </c>
      <c r="GU40" s="17">
        <v>0</v>
      </c>
      <c r="GV40" s="17">
        <v>0</v>
      </c>
      <c r="GW40" s="17">
        <v>0</v>
      </c>
      <c r="GX40" s="17">
        <v>0</v>
      </c>
      <c r="GY40" s="17">
        <v>0</v>
      </c>
      <c r="GZ40" s="17">
        <v>0</v>
      </c>
      <c r="HA40" s="17">
        <v>0</v>
      </c>
      <c r="HB40" s="17">
        <v>0</v>
      </c>
      <c r="HC40" s="17">
        <v>0</v>
      </c>
      <c r="HD40" s="30">
        <v>1</v>
      </c>
    </row>
    <row r="41" spans="1:212" ht="25.5" customHeight="1" x14ac:dyDescent="0.2">
      <c r="A41" s="48">
        <v>37</v>
      </c>
      <c r="B41" s="3" t="s">
        <v>309</v>
      </c>
      <c r="C41" s="10" t="s">
        <v>6</v>
      </c>
      <c r="D41" s="143" t="s">
        <v>7</v>
      </c>
      <c r="E41" s="23">
        <v>55.185302945725034</v>
      </c>
      <c r="F41" s="147">
        <v>15071</v>
      </c>
      <c r="G41" s="18"/>
      <c r="H41" s="5">
        <v>57.261620833982263</v>
      </c>
      <c r="I41" s="5">
        <v>50.716093190819443</v>
      </c>
      <c r="J41" s="5">
        <v>54.711640246906853</v>
      </c>
      <c r="K41" s="5">
        <v>55.065622191796294</v>
      </c>
      <c r="L41" s="5">
        <v>58.398708905643261</v>
      </c>
      <c r="M41" s="5">
        <v>59.117799410452761</v>
      </c>
      <c r="N41" s="5">
        <v>52.771162445888464</v>
      </c>
      <c r="O41" s="5">
        <v>57.558398576516922</v>
      </c>
      <c r="P41" s="5">
        <v>50.261655651655147</v>
      </c>
      <c r="Q41" s="5">
        <v>54.807129444102721</v>
      </c>
      <c r="R41" s="5">
        <v>57.324285792380124</v>
      </c>
      <c r="S41" s="5">
        <v>55.451048870423314</v>
      </c>
      <c r="T41" s="5">
        <v>51.023452732572217</v>
      </c>
      <c r="U41" s="5">
        <v>54.977668358191899</v>
      </c>
      <c r="V41" s="5">
        <v>54.526582084945105</v>
      </c>
      <c r="W41" s="5">
        <v>55.434345950607934</v>
      </c>
      <c r="X41" s="5">
        <v>55.170615847712327</v>
      </c>
      <c r="Y41" s="18"/>
      <c r="Z41" s="153">
        <v>40.475175803453595</v>
      </c>
      <c r="AA41" s="25">
        <v>68.77599207484046</v>
      </c>
      <c r="AB41" s="5">
        <v>51.2532520754609</v>
      </c>
      <c r="AC41" s="5">
        <v>59.090256818978858</v>
      </c>
      <c r="AD41" s="5">
        <v>57.749597434248159</v>
      </c>
      <c r="AE41" s="5">
        <v>52.039649635317808</v>
      </c>
      <c r="AF41" s="5">
        <v>64.713412200169145</v>
      </c>
      <c r="AG41" s="5">
        <v>53.526371604425172</v>
      </c>
      <c r="AH41" s="5">
        <v>54.557462550239244</v>
      </c>
      <c r="AI41" s="5">
        <v>48.585302442421423</v>
      </c>
      <c r="AJ41" s="5">
        <v>47.792283844323414</v>
      </c>
      <c r="AK41" s="5">
        <v>58.875068268616971</v>
      </c>
      <c r="AL41" s="5">
        <v>51.023452732572217</v>
      </c>
      <c r="AM41" s="5">
        <v>55.389591004355168</v>
      </c>
      <c r="AN41" s="5">
        <v>52.742750264874658</v>
      </c>
      <c r="AO41" s="5">
        <v>54.287979589195857</v>
      </c>
      <c r="AP41" s="5">
        <v>54.886088842318934</v>
      </c>
      <c r="AQ41" s="5">
        <v>59.815368371733982</v>
      </c>
      <c r="AR41" s="5">
        <v>45.609400182693129</v>
      </c>
      <c r="AS41" s="5">
        <v>52.981378759991401</v>
      </c>
      <c r="AT41" s="5">
        <v>52.01499030380532</v>
      </c>
      <c r="AU41" s="5">
        <v>53.282137574417042</v>
      </c>
      <c r="AV41" s="5">
        <v>63.173122681522479</v>
      </c>
      <c r="AW41" s="5">
        <v>53.309725675926543</v>
      </c>
      <c r="AX41" s="5">
        <v>54.490702049453077</v>
      </c>
      <c r="AY41" s="5">
        <v>56.697163628520372</v>
      </c>
      <c r="AZ41" s="5">
        <v>49.387498968631874</v>
      </c>
      <c r="BA41" s="5">
        <v>58.667317860996491</v>
      </c>
      <c r="BB41" s="5">
        <v>56.982362192032163</v>
      </c>
      <c r="BC41" s="5">
        <v>49.786700708037841</v>
      </c>
      <c r="BD41" s="5">
        <v>55.317504017180582</v>
      </c>
      <c r="BE41" s="5">
        <v>52.411420121124721</v>
      </c>
      <c r="BF41" s="5">
        <v>58.823314828506689</v>
      </c>
      <c r="BG41" s="5">
        <v>64.089158365268091</v>
      </c>
      <c r="BH41" s="5">
        <v>53.337382735279306</v>
      </c>
      <c r="BI41" s="5">
        <v>54.196194027629531</v>
      </c>
      <c r="BJ41" s="5">
        <v>54.735270588399608</v>
      </c>
      <c r="BK41" s="5">
        <v>57.178550262261396</v>
      </c>
      <c r="BL41" s="5">
        <v>57.788327851865382</v>
      </c>
      <c r="BM41" s="5">
        <v>56.753845444203932</v>
      </c>
      <c r="BN41" s="5">
        <v>40.475175803453595</v>
      </c>
      <c r="BO41" s="5">
        <v>50.704736955675443</v>
      </c>
      <c r="BP41" s="5">
        <v>54.435218133024918</v>
      </c>
      <c r="BQ41" s="5">
        <v>56.644232569257547</v>
      </c>
      <c r="BR41" s="5">
        <v>50.716093190819443</v>
      </c>
      <c r="BS41" s="5">
        <v>58.414025539657644</v>
      </c>
      <c r="BT41" s="5">
        <v>62.98406528449447</v>
      </c>
      <c r="BU41" s="5">
        <v>56.424022817747009</v>
      </c>
      <c r="BV41" s="5">
        <v>52.818424012681596</v>
      </c>
      <c r="BW41" s="5">
        <v>60.571434817856797</v>
      </c>
      <c r="BX41" s="5">
        <v>51.769014786824542</v>
      </c>
      <c r="BY41" s="5">
        <v>54.890818385611318</v>
      </c>
      <c r="BZ41" s="5">
        <v>60.773648594066877</v>
      </c>
      <c r="CA41" s="5">
        <v>59.014656036358581</v>
      </c>
      <c r="CB41" s="5">
        <v>68.528111425742338</v>
      </c>
      <c r="CC41" s="5">
        <v>46.94447776123161</v>
      </c>
      <c r="CD41" s="5">
        <v>41.91422121880418</v>
      </c>
      <c r="CE41" s="5">
        <v>47.183913800948119</v>
      </c>
      <c r="CF41" s="5">
        <v>57.68026119784799</v>
      </c>
      <c r="CG41" s="5">
        <v>55.04095898560648</v>
      </c>
      <c r="CH41" s="5">
        <v>52.434342616078332</v>
      </c>
      <c r="CI41" s="5">
        <v>60.287659199427125</v>
      </c>
      <c r="CJ41" s="5">
        <v>59.184945510930277</v>
      </c>
      <c r="CK41" s="5">
        <v>64.34584984771611</v>
      </c>
      <c r="CL41" s="5">
        <v>52.436709080757552</v>
      </c>
      <c r="CM41" s="5">
        <v>50.325317435146111</v>
      </c>
      <c r="CN41" s="5">
        <v>56.100145976457974</v>
      </c>
      <c r="CO41" s="5">
        <v>64.288643625223145</v>
      </c>
      <c r="CP41" s="5">
        <v>63.739775789629128</v>
      </c>
      <c r="CQ41" s="5">
        <v>65.767865137023023</v>
      </c>
      <c r="CR41" s="5">
        <v>53.737128926037713</v>
      </c>
      <c r="CS41" s="5">
        <v>59.766659245113097</v>
      </c>
      <c r="CT41" s="5">
        <v>60.314257665513736</v>
      </c>
      <c r="CU41" s="5">
        <v>46.188717971058814</v>
      </c>
      <c r="CV41" s="5">
        <v>56.559997765005953</v>
      </c>
      <c r="CW41" s="5">
        <v>54.62776901688099</v>
      </c>
      <c r="CX41" s="5">
        <v>62.853512575782879</v>
      </c>
      <c r="CY41" s="5">
        <v>61.583990321110228</v>
      </c>
      <c r="CZ41" s="5">
        <v>59.682422702706397</v>
      </c>
      <c r="DA41" s="5">
        <v>68.614127397494912</v>
      </c>
      <c r="DB41" s="5">
        <v>50.906303855498557</v>
      </c>
      <c r="DC41" s="5">
        <v>53.830144608766027</v>
      </c>
      <c r="DD41" s="5">
        <v>51.165838017556474</v>
      </c>
      <c r="DE41" s="5">
        <v>68.77599207484046</v>
      </c>
      <c r="DF41" s="5"/>
      <c r="DG41" s="29">
        <v>0</v>
      </c>
      <c r="DH41" s="17">
        <v>0</v>
      </c>
      <c r="DI41" s="17">
        <v>0</v>
      </c>
      <c r="DJ41" s="17">
        <v>0</v>
      </c>
      <c r="DK41" s="17">
        <v>0</v>
      </c>
      <c r="DL41" s="17">
        <v>0</v>
      </c>
      <c r="DM41" s="17">
        <v>0</v>
      </c>
      <c r="DN41" s="17">
        <v>0</v>
      </c>
      <c r="DO41" s="17">
        <v>-1</v>
      </c>
      <c r="DP41" s="17">
        <v>0</v>
      </c>
      <c r="DQ41" s="17">
        <v>0</v>
      </c>
      <c r="DR41" s="17">
        <v>0</v>
      </c>
      <c r="DS41" s="17">
        <v>0</v>
      </c>
      <c r="DT41" s="17">
        <v>0</v>
      </c>
      <c r="DU41" s="17">
        <v>0</v>
      </c>
      <c r="DV41" s="17">
        <v>0</v>
      </c>
      <c r="DW41" s="30">
        <v>0</v>
      </c>
      <c r="DX41" s="5"/>
      <c r="DY41" s="5"/>
      <c r="DZ41" s="5"/>
      <c r="EA41" s="29">
        <v>0</v>
      </c>
      <c r="EB41" s="17">
        <v>0</v>
      </c>
      <c r="EC41" s="17">
        <v>0</v>
      </c>
      <c r="ED41" s="17">
        <v>0</v>
      </c>
      <c r="EE41" s="17">
        <v>1</v>
      </c>
      <c r="EF41" s="17">
        <v>0</v>
      </c>
      <c r="EG41" s="17">
        <v>0</v>
      </c>
      <c r="EH41" s="17">
        <v>-1</v>
      </c>
      <c r="EI41" s="17">
        <v>-1</v>
      </c>
      <c r="EJ41" s="17">
        <v>0</v>
      </c>
      <c r="EK41" s="17">
        <v>0</v>
      </c>
      <c r="EL41" s="17">
        <v>0</v>
      </c>
      <c r="EM41" s="17">
        <v>0</v>
      </c>
      <c r="EN41" s="17">
        <v>0</v>
      </c>
      <c r="EO41" s="17">
        <v>0</v>
      </c>
      <c r="EP41" s="17">
        <v>0</v>
      </c>
      <c r="EQ41" s="17">
        <v>-1</v>
      </c>
      <c r="ER41" s="17">
        <v>0</v>
      </c>
      <c r="ES41" s="17">
        <v>0</v>
      </c>
      <c r="ET41" s="17">
        <v>0</v>
      </c>
      <c r="EU41" s="17">
        <v>1</v>
      </c>
      <c r="EV41" s="17">
        <v>0</v>
      </c>
      <c r="EW41" s="17">
        <v>0</v>
      </c>
      <c r="EX41" s="17">
        <v>0</v>
      </c>
      <c r="EY41" s="17">
        <v>0</v>
      </c>
      <c r="EZ41" s="17">
        <v>0</v>
      </c>
      <c r="FA41" s="17">
        <v>0</v>
      </c>
      <c r="FB41" s="17">
        <v>0</v>
      </c>
      <c r="FC41" s="17">
        <v>0</v>
      </c>
      <c r="FD41" s="17">
        <v>0</v>
      </c>
      <c r="FE41" s="17">
        <v>0</v>
      </c>
      <c r="FF41" s="17">
        <v>1</v>
      </c>
      <c r="FG41" s="17">
        <v>0</v>
      </c>
      <c r="FH41" s="17">
        <v>0</v>
      </c>
      <c r="FI41" s="17">
        <v>0</v>
      </c>
      <c r="FJ41" s="17">
        <v>0</v>
      </c>
      <c r="FK41" s="17">
        <v>0</v>
      </c>
      <c r="FL41" s="17">
        <v>0</v>
      </c>
      <c r="FM41" s="17">
        <v>-1</v>
      </c>
      <c r="FN41" s="17">
        <v>0</v>
      </c>
      <c r="FO41" s="17">
        <v>0</v>
      </c>
      <c r="FP41" s="17">
        <v>0</v>
      </c>
      <c r="FQ41" s="17">
        <v>0</v>
      </c>
      <c r="FR41" s="17">
        <v>0</v>
      </c>
      <c r="FS41" s="17">
        <v>0</v>
      </c>
      <c r="FT41" s="17">
        <v>0</v>
      </c>
      <c r="FU41" s="17">
        <v>0</v>
      </c>
      <c r="FV41" s="17">
        <v>0</v>
      </c>
      <c r="FW41" s="17">
        <v>0</v>
      </c>
      <c r="FX41" s="17">
        <v>0</v>
      </c>
      <c r="FY41" s="17">
        <v>0</v>
      </c>
      <c r="FZ41" s="17">
        <v>0</v>
      </c>
      <c r="GA41" s="17">
        <v>0</v>
      </c>
      <c r="GB41" s="17">
        <v>0</v>
      </c>
      <c r="GC41" s="17">
        <v>-1</v>
      </c>
      <c r="GD41" s="17">
        <v>0</v>
      </c>
      <c r="GE41" s="17">
        <v>0</v>
      </c>
      <c r="GF41" s="17">
        <v>0</v>
      </c>
      <c r="GG41" s="17">
        <v>0</v>
      </c>
      <c r="GH41" s="17">
        <v>0</v>
      </c>
      <c r="GI41" s="17">
        <v>0</v>
      </c>
      <c r="GJ41" s="17">
        <v>0</v>
      </c>
      <c r="GK41" s="17">
        <v>0</v>
      </c>
      <c r="GL41" s="17">
        <v>0</v>
      </c>
      <c r="GM41" s="17">
        <v>0</v>
      </c>
      <c r="GN41" s="17">
        <v>0</v>
      </c>
      <c r="GO41" s="17">
        <v>0</v>
      </c>
      <c r="GP41" s="17">
        <v>0</v>
      </c>
      <c r="GQ41" s="17">
        <v>0</v>
      </c>
      <c r="GR41" s="17">
        <v>0</v>
      </c>
      <c r="GS41" s="17">
        <v>0</v>
      </c>
      <c r="GT41" s="17">
        <v>0</v>
      </c>
      <c r="GU41" s="17">
        <v>0</v>
      </c>
      <c r="GV41" s="17">
        <v>0</v>
      </c>
      <c r="GW41" s="17">
        <v>0</v>
      </c>
      <c r="GX41" s="17">
        <v>0</v>
      </c>
      <c r="GY41" s="17">
        <v>0</v>
      </c>
      <c r="GZ41" s="17">
        <v>0</v>
      </c>
      <c r="HA41" s="17">
        <v>0</v>
      </c>
      <c r="HB41" s="17">
        <v>0</v>
      </c>
      <c r="HC41" s="17">
        <v>0</v>
      </c>
      <c r="HD41" s="30">
        <v>0</v>
      </c>
    </row>
    <row r="42" spans="1:212" ht="25.5" customHeight="1" x14ac:dyDescent="0.2">
      <c r="A42" s="48">
        <v>38</v>
      </c>
      <c r="B42" s="3" t="s">
        <v>309</v>
      </c>
      <c r="C42" s="10" t="s">
        <v>3</v>
      </c>
      <c r="D42" s="143" t="s">
        <v>4</v>
      </c>
      <c r="E42" s="23">
        <v>67.623425418107615</v>
      </c>
      <c r="F42" s="147">
        <v>15051</v>
      </c>
      <c r="G42" s="18"/>
      <c r="H42" s="5">
        <v>71.837494069237366</v>
      </c>
      <c r="I42" s="5">
        <v>64.33102724164516</v>
      </c>
      <c r="J42" s="5">
        <v>73.211122487437038</v>
      </c>
      <c r="K42" s="5">
        <v>73.404735347780857</v>
      </c>
      <c r="L42" s="5">
        <v>71.903495159369555</v>
      </c>
      <c r="M42" s="5">
        <v>73.768507059763593</v>
      </c>
      <c r="N42" s="5">
        <v>64.484757691443932</v>
      </c>
      <c r="O42" s="5">
        <v>80.138373705932537</v>
      </c>
      <c r="P42" s="5">
        <v>70.344861491100659</v>
      </c>
      <c r="Q42" s="5">
        <v>69.302135089879641</v>
      </c>
      <c r="R42" s="5">
        <v>54.287271120062165</v>
      </c>
      <c r="S42" s="5">
        <v>76.0734196945603</v>
      </c>
      <c r="T42" s="5">
        <v>74.759442891294185</v>
      </c>
      <c r="U42" s="5">
        <v>56.639644016477916</v>
      </c>
      <c r="V42" s="5">
        <v>53.809358754627382</v>
      </c>
      <c r="W42" s="5">
        <v>72.362212604155602</v>
      </c>
      <c r="X42" s="5">
        <v>57.105399133728504</v>
      </c>
      <c r="Y42" s="18"/>
      <c r="Z42" s="153">
        <v>43.074450349774821</v>
      </c>
      <c r="AA42" s="25">
        <v>91.934980614361137</v>
      </c>
      <c r="AB42" s="5">
        <v>43.074450349774821</v>
      </c>
      <c r="AC42" s="5">
        <v>55.999561074695023</v>
      </c>
      <c r="AD42" s="5">
        <v>72.169522570888958</v>
      </c>
      <c r="AE42" s="5">
        <v>64.022581871010303</v>
      </c>
      <c r="AF42" s="5">
        <v>56.16827180370008</v>
      </c>
      <c r="AG42" s="5">
        <v>58.175716378497214</v>
      </c>
      <c r="AH42" s="5">
        <v>70.769266827306481</v>
      </c>
      <c r="AI42" s="5">
        <v>79.084286845110839</v>
      </c>
      <c r="AJ42" s="5">
        <v>58.655929812248132</v>
      </c>
      <c r="AK42" s="5">
        <v>66.840735631651157</v>
      </c>
      <c r="AL42" s="5">
        <v>74.759442891294185</v>
      </c>
      <c r="AM42" s="5">
        <v>56.619027462360769</v>
      </c>
      <c r="AN42" s="5">
        <v>68.28312372908907</v>
      </c>
      <c r="AO42" s="5">
        <v>46.993447346358451</v>
      </c>
      <c r="AP42" s="5">
        <v>64.105099694517577</v>
      </c>
      <c r="AQ42" s="5">
        <v>77.176040456128831</v>
      </c>
      <c r="AR42" s="5">
        <v>64.604461619219379</v>
      </c>
      <c r="AS42" s="5">
        <v>59.86673512915187</v>
      </c>
      <c r="AT42" s="5">
        <v>53.136302746617289</v>
      </c>
      <c r="AU42" s="5">
        <v>57.384015682566059</v>
      </c>
      <c r="AV42" s="5">
        <v>53.868609592120187</v>
      </c>
      <c r="AW42" s="5">
        <v>67.38202968182398</v>
      </c>
      <c r="AX42" s="5">
        <v>60.646384567066512</v>
      </c>
      <c r="AY42" s="5">
        <v>45.616172821388929</v>
      </c>
      <c r="AZ42" s="5">
        <v>65.073072349608978</v>
      </c>
      <c r="BA42" s="5">
        <v>86.459659669903658</v>
      </c>
      <c r="BB42" s="5">
        <v>63.558684612297036</v>
      </c>
      <c r="BC42" s="5">
        <v>62.27782394531075</v>
      </c>
      <c r="BD42" s="5">
        <v>76.671195847219693</v>
      </c>
      <c r="BE42" s="5">
        <v>61.825113410215479</v>
      </c>
      <c r="BF42" s="5">
        <v>70.346869136590271</v>
      </c>
      <c r="BG42" s="5">
        <v>74.234159157606697</v>
      </c>
      <c r="BH42" s="5">
        <v>74.123029537635546</v>
      </c>
      <c r="BI42" s="5">
        <v>74.406286233147668</v>
      </c>
      <c r="BJ42" s="5">
        <v>73.445309944695595</v>
      </c>
      <c r="BK42" s="5">
        <v>65.692959446239612</v>
      </c>
      <c r="BL42" s="5">
        <v>73.61256629397532</v>
      </c>
      <c r="BM42" s="5">
        <v>71.490073621970012</v>
      </c>
      <c r="BN42" s="5">
        <v>88.771284316312602</v>
      </c>
      <c r="BO42" s="5">
        <v>76.945163747895975</v>
      </c>
      <c r="BP42" s="5">
        <v>82.513144309485014</v>
      </c>
      <c r="BQ42" s="5">
        <v>72.330729674607767</v>
      </c>
      <c r="BR42" s="5">
        <v>64.33102724164516</v>
      </c>
      <c r="BS42" s="5">
        <v>70.661146337172056</v>
      </c>
      <c r="BT42" s="5">
        <v>81.986544702758266</v>
      </c>
      <c r="BU42" s="5">
        <v>65.733319551256102</v>
      </c>
      <c r="BV42" s="5">
        <v>74.719540515144331</v>
      </c>
      <c r="BW42" s="5">
        <v>61.545212922082051</v>
      </c>
      <c r="BX42" s="5">
        <v>86.301124816048684</v>
      </c>
      <c r="BY42" s="5">
        <v>66.670995908047018</v>
      </c>
      <c r="BZ42" s="5">
        <v>79.564061567555115</v>
      </c>
      <c r="CA42" s="5">
        <v>82.656862759365339</v>
      </c>
      <c r="CB42" s="5">
        <v>86.742184005653144</v>
      </c>
      <c r="CC42" s="5">
        <v>78.185620833526599</v>
      </c>
      <c r="CD42" s="5">
        <v>66.986326410485276</v>
      </c>
      <c r="CE42" s="5">
        <v>89.483002769368127</v>
      </c>
      <c r="CF42" s="5">
        <v>87.090386518186008</v>
      </c>
      <c r="CG42" s="5">
        <v>78.573197047038448</v>
      </c>
      <c r="CH42" s="5">
        <v>78.460496479133198</v>
      </c>
      <c r="CI42" s="5">
        <v>66.705416192531402</v>
      </c>
      <c r="CJ42" s="5">
        <v>88.028343388405617</v>
      </c>
      <c r="CK42" s="5">
        <v>84.263440666890602</v>
      </c>
      <c r="CL42" s="5">
        <v>76.783820629931824</v>
      </c>
      <c r="CM42" s="5">
        <v>71.445440133050781</v>
      </c>
      <c r="CN42" s="5">
        <v>70.01478463269784</v>
      </c>
      <c r="CO42" s="5">
        <v>78.292818577412078</v>
      </c>
      <c r="CP42" s="5">
        <v>88.068913484559999</v>
      </c>
      <c r="CQ42" s="5">
        <v>76.81738536290797</v>
      </c>
      <c r="CR42" s="5">
        <v>83.877821587351406</v>
      </c>
      <c r="CS42" s="5">
        <v>85.135139411755262</v>
      </c>
      <c r="CT42" s="5">
        <v>85.413296548282091</v>
      </c>
      <c r="CU42" s="5">
        <v>66.745623949134142</v>
      </c>
      <c r="CV42" s="5">
        <v>81.984298715941577</v>
      </c>
      <c r="CW42" s="5">
        <v>76.524150537861047</v>
      </c>
      <c r="CX42" s="5">
        <v>87.83503199835495</v>
      </c>
      <c r="CY42" s="5">
        <v>76.674107835261353</v>
      </c>
      <c r="CZ42" s="5">
        <v>88.034430792100423</v>
      </c>
      <c r="DA42" s="5">
        <v>75.43826827952077</v>
      </c>
      <c r="DB42" s="5">
        <v>91.934980614361137</v>
      </c>
      <c r="DC42" s="5">
        <v>68.811533751424264</v>
      </c>
      <c r="DD42" s="5">
        <v>88.975416716014493</v>
      </c>
      <c r="DE42" s="5">
        <v>84.641035142082544</v>
      </c>
      <c r="DF42" s="5"/>
      <c r="DG42" s="29">
        <v>0</v>
      </c>
      <c r="DH42" s="17">
        <v>0</v>
      </c>
      <c r="DI42" s="17">
        <v>1</v>
      </c>
      <c r="DJ42" s="17">
        <v>1</v>
      </c>
      <c r="DK42" s="17">
        <v>0</v>
      </c>
      <c r="DL42" s="17">
        <v>1</v>
      </c>
      <c r="DM42" s="17">
        <v>0</v>
      </c>
      <c r="DN42" s="17">
        <v>1</v>
      </c>
      <c r="DO42" s="17">
        <v>0</v>
      </c>
      <c r="DP42" s="17">
        <v>0</v>
      </c>
      <c r="DQ42" s="17">
        <v>-1</v>
      </c>
      <c r="DR42" s="17">
        <v>1</v>
      </c>
      <c r="DS42" s="17">
        <v>1</v>
      </c>
      <c r="DT42" s="17">
        <v>-1</v>
      </c>
      <c r="DU42" s="17">
        <v>-1</v>
      </c>
      <c r="DV42" s="17">
        <v>1</v>
      </c>
      <c r="DW42" s="30">
        <v>-1</v>
      </c>
      <c r="DX42" s="5"/>
      <c r="DY42" s="5"/>
      <c r="DZ42" s="5"/>
      <c r="EA42" s="29">
        <v>-1</v>
      </c>
      <c r="EB42" s="17">
        <v>-1</v>
      </c>
      <c r="EC42" s="17">
        <v>0</v>
      </c>
      <c r="ED42" s="17">
        <v>0</v>
      </c>
      <c r="EE42" s="17">
        <v>-1</v>
      </c>
      <c r="EF42" s="17">
        <v>-1</v>
      </c>
      <c r="EG42" s="17">
        <v>0</v>
      </c>
      <c r="EH42" s="17">
        <v>1</v>
      </c>
      <c r="EI42" s="17">
        <v>-1</v>
      </c>
      <c r="EJ42" s="17">
        <v>0</v>
      </c>
      <c r="EK42" s="17">
        <v>1</v>
      </c>
      <c r="EL42" s="17">
        <v>-1</v>
      </c>
      <c r="EM42" s="17">
        <v>0</v>
      </c>
      <c r="EN42" s="17">
        <v>-1</v>
      </c>
      <c r="EO42" s="17">
        <v>0</v>
      </c>
      <c r="EP42" s="17">
        <v>1</v>
      </c>
      <c r="EQ42" s="17">
        <v>0</v>
      </c>
      <c r="ER42" s="17">
        <v>0</v>
      </c>
      <c r="ES42" s="17">
        <v>-1</v>
      </c>
      <c r="ET42" s="17">
        <v>-1</v>
      </c>
      <c r="EU42" s="17">
        <v>-1</v>
      </c>
      <c r="EV42" s="17">
        <v>0</v>
      </c>
      <c r="EW42" s="17">
        <v>0</v>
      </c>
      <c r="EX42" s="17">
        <v>-1</v>
      </c>
      <c r="EY42" s="17">
        <v>0</v>
      </c>
      <c r="EZ42" s="17">
        <v>1</v>
      </c>
      <c r="FA42" s="17">
        <v>0</v>
      </c>
      <c r="FB42" s="17">
        <v>0</v>
      </c>
      <c r="FC42" s="17">
        <v>1</v>
      </c>
      <c r="FD42" s="17">
        <v>0</v>
      </c>
      <c r="FE42" s="17">
        <v>0</v>
      </c>
      <c r="FF42" s="17">
        <v>1</v>
      </c>
      <c r="FG42" s="17">
        <v>0</v>
      </c>
      <c r="FH42" s="17">
        <v>1</v>
      </c>
      <c r="FI42" s="17">
        <v>0</v>
      </c>
      <c r="FJ42" s="17">
        <v>0</v>
      </c>
      <c r="FK42" s="17">
        <v>0</v>
      </c>
      <c r="FL42" s="17">
        <v>0</v>
      </c>
      <c r="FM42" s="17">
        <v>1</v>
      </c>
      <c r="FN42" s="17">
        <v>0</v>
      </c>
      <c r="FO42" s="17">
        <v>1</v>
      </c>
      <c r="FP42" s="17">
        <v>0</v>
      </c>
      <c r="FQ42" s="17">
        <v>0</v>
      </c>
      <c r="FR42" s="17">
        <v>0</v>
      </c>
      <c r="FS42" s="17">
        <v>1</v>
      </c>
      <c r="FT42" s="17">
        <v>0</v>
      </c>
      <c r="FU42" s="17">
        <v>0</v>
      </c>
      <c r="FV42" s="17">
        <v>0</v>
      </c>
      <c r="FW42" s="17">
        <v>1</v>
      </c>
      <c r="FX42" s="17">
        <v>0</v>
      </c>
      <c r="FY42" s="17">
        <v>0</v>
      </c>
      <c r="FZ42" s="17">
        <v>1</v>
      </c>
      <c r="GA42" s="17">
        <v>1</v>
      </c>
      <c r="GB42" s="17">
        <v>0</v>
      </c>
      <c r="GC42" s="17">
        <v>0</v>
      </c>
      <c r="GD42" s="17">
        <v>1</v>
      </c>
      <c r="GE42" s="17">
        <v>1</v>
      </c>
      <c r="GF42" s="17">
        <v>0</v>
      </c>
      <c r="GG42" s="17">
        <v>0</v>
      </c>
      <c r="GH42" s="17">
        <v>0</v>
      </c>
      <c r="GI42" s="17">
        <v>1</v>
      </c>
      <c r="GJ42" s="17">
        <v>1</v>
      </c>
      <c r="GK42" s="17">
        <v>0</v>
      </c>
      <c r="GL42" s="17">
        <v>0</v>
      </c>
      <c r="GM42" s="17">
        <v>0</v>
      </c>
      <c r="GN42" s="17">
        <v>0</v>
      </c>
      <c r="GO42" s="17">
        <v>1</v>
      </c>
      <c r="GP42" s="17">
        <v>0</v>
      </c>
      <c r="GQ42" s="17">
        <v>1</v>
      </c>
      <c r="GR42" s="17">
        <v>1</v>
      </c>
      <c r="GS42" s="17">
        <v>1</v>
      </c>
      <c r="GT42" s="17">
        <v>0</v>
      </c>
      <c r="GU42" s="17">
        <v>0</v>
      </c>
      <c r="GV42" s="17">
        <v>0</v>
      </c>
      <c r="GW42" s="17">
        <v>1</v>
      </c>
      <c r="GX42" s="17">
        <v>0</v>
      </c>
      <c r="GY42" s="17">
        <v>1</v>
      </c>
      <c r="GZ42" s="17">
        <v>0</v>
      </c>
      <c r="HA42" s="17">
        <v>1</v>
      </c>
      <c r="HB42" s="17">
        <v>0</v>
      </c>
      <c r="HC42" s="17">
        <v>1</v>
      </c>
      <c r="HD42" s="30">
        <v>1</v>
      </c>
    </row>
    <row r="43" spans="1:212" ht="25.5" customHeight="1" x14ac:dyDescent="0.2">
      <c r="A43" s="48">
        <v>39</v>
      </c>
      <c r="B43" s="3" t="s">
        <v>309</v>
      </c>
      <c r="C43" s="10" t="s">
        <v>94</v>
      </c>
      <c r="D43" s="143" t="s">
        <v>8</v>
      </c>
      <c r="E43" s="23">
        <v>92.788330047196013</v>
      </c>
      <c r="F43" s="147">
        <v>15093</v>
      </c>
      <c r="G43" s="18"/>
      <c r="H43" s="5">
        <v>95.618321742402728</v>
      </c>
      <c r="I43" s="5">
        <v>95.245200969425696</v>
      </c>
      <c r="J43" s="5">
        <v>94.12894514734549</v>
      </c>
      <c r="K43" s="5">
        <v>92.199597590620712</v>
      </c>
      <c r="L43" s="5">
        <v>96.114240599573606</v>
      </c>
      <c r="M43" s="5">
        <v>93.170044154543902</v>
      </c>
      <c r="N43" s="5">
        <v>92.319774348254995</v>
      </c>
      <c r="O43" s="5">
        <v>96.082125430802705</v>
      </c>
      <c r="P43" s="5">
        <v>95.799065228732402</v>
      </c>
      <c r="Q43" s="5">
        <v>92.416153492908478</v>
      </c>
      <c r="R43" s="5">
        <v>87.897264190509588</v>
      </c>
      <c r="S43" s="5">
        <v>96.460108897116498</v>
      </c>
      <c r="T43" s="5">
        <v>86.118534736448112</v>
      </c>
      <c r="U43" s="5">
        <v>88.757059249761255</v>
      </c>
      <c r="V43" s="5">
        <v>95.390895363014153</v>
      </c>
      <c r="W43" s="5">
        <v>95.007581103068219</v>
      </c>
      <c r="X43" s="5">
        <v>88.151915217962255</v>
      </c>
      <c r="Y43" s="18"/>
      <c r="Z43" s="153">
        <v>82.141232427913422</v>
      </c>
      <c r="AA43" s="25">
        <v>100</v>
      </c>
      <c r="AB43" s="5">
        <v>87.306775965449731</v>
      </c>
      <c r="AC43" s="5">
        <v>91.081682777005213</v>
      </c>
      <c r="AD43" s="5">
        <v>97.855732909273215</v>
      </c>
      <c r="AE43" s="5">
        <v>92.80529270077038</v>
      </c>
      <c r="AF43" s="5">
        <v>85.06089855310141</v>
      </c>
      <c r="AG43" s="5">
        <v>90.199436939415207</v>
      </c>
      <c r="AH43" s="5">
        <v>92.25657044220506</v>
      </c>
      <c r="AI43" s="5">
        <v>96.512047596610046</v>
      </c>
      <c r="AJ43" s="5">
        <v>86.530553162868742</v>
      </c>
      <c r="AK43" s="5">
        <v>92.764515072541315</v>
      </c>
      <c r="AL43" s="5">
        <v>86.118534736448112</v>
      </c>
      <c r="AM43" s="5">
        <v>88.853501190987245</v>
      </c>
      <c r="AN43" s="5">
        <v>90.046087106491711</v>
      </c>
      <c r="AO43" s="5">
        <v>94.157314199124727</v>
      </c>
      <c r="AP43" s="5">
        <v>97.259595986806303</v>
      </c>
      <c r="AQ43" s="5">
        <v>92.620855311697227</v>
      </c>
      <c r="AR43" s="5">
        <v>88.106710911733998</v>
      </c>
      <c r="AS43" s="5">
        <v>85.079252026368124</v>
      </c>
      <c r="AT43" s="5">
        <v>89.279814595806528</v>
      </c>
      <c r="AU43" s="5">
        <v>90.41794729667437</v>
      </c>
      <c r="AV43" s="5">
        <v>90.344212192666333</v>
      </c>
      <c r="AW43" s="5">
        <v>93.57246030811821</v>
      </c>
      <c r="AX43" s="5">
        <v>93.172337163343627</v>
      </c>
      <c r="AY43" s="5">
        <v>82.141232427913422</v>
      </c>
      <c r="AZ43" s="5">
        <v>94.083970105330522</v>
      </c>
      <c r="BA43" s="5">
        <v>96.22022639368349</v>
      </c>
      <c r="BB43" s="5">
        <v>91.47436870914801</v>
      </c>
      <c r="BC43" s="5">
        <v>93.70906329638612</v>
      </c>
      <c r="BD43" s="5">
        <v>93.205811547398682</v>
      </c>
      <c r="BE43" s="5">
        <v>97.22757420677101</v>
      </c>
      <c r="BF43" s="5">
        <v>97.287466071955905</v>
      </c>
      <c r="BG43" s="5">
        <v>97.236657755205442</v>
      </c>
      <c r="BH43" s="5">
        <v>92.431626623463615</v>
      </c>
      <c r="BI43" s="5">
        <v>94.658883501833884</v>
      </c>
      <c r="BJ43" s="5">
        <v>97.801643744341987</v>
      </c>
      <c r="BK43" s="5">
        <v>94.658327704797031</v>
      </c>
      <c r="BL43" s="5">
        <v>94.690928268095462</v>
      </c>
      <c r="BM43" s="5">
        <v>93.264913241789401</v>
      </c>
      <c r="BN43" s="5">
        <v>99.013283282950042</v>
      </c>
      <c r="BO43" s="5">
        <v>92.469350958585011</v>
      </c>
      <c r="BP43" s="5">
        <v>96.34419131748021</v>
      </c>
      <c r="BQ43" s="5">
        <v>97.086188530880051</v>
      </c>
      <c r="BR43" s="5">
        <v>95.245200969425696</v>
      </c>
      <c r="BS43" s="5">
        <v>93.531433691759219</v>
      </c>
      <c r="BT43" s="5">
        <v>97.358923677513971</v>
      </c>
      <c r="BU43" s="5">
        <v>88.460950816686562</v>
      </c>
      <c r="BV43" s="5">
        <v>94.631868425812726</v>
      </c>
      <c r="BW43" s="5">
        <v>87.326555407349332</v>
      </c>
      <c r="BX43" s="5">
        <v>96.289484058778086</v>
      </c>
      <c r="BY43" s="5">
        <v>96.007660475267997</v>
      </c>
      <c r="BZ43" s="5">
        <v>94.540378392132297</v>
      </c>
      <c r="CA43" s="5">
        <v>98.050575251131207</v>
      </c>
      <c r="CB43" s="5">
        <v>93.318682701089344</v>
      </c>
      <c r="CC43" s="5">
        <v>96.096114730135398</v>
      </c>
      <c r="CD43" s="5">
        <v>94.379757000731772</v>
      </c>
      <c r="CE43" s="5">
        <v>98.098152658777465</v>
      </c>
      <c r="CF43" s="5">
        <v>100</v>
      </c>
      <c r="CG43" s="5">
        <v>90.694069001194961</v>
      </c>
      <c r="CH43" s="5">
        <v>98.693949046031179</v>
      </c>
      <c r="CI43" s="5">
        <v>96.557391776583927</v>
      </c>
      <c r="CJ43" s="5">
        <v>94.200792602322451</v>
      </c>
      <c r="CK43" s="5">
        <v>93.82434641593612</v>
      </c>
      <c r="CL43" s="5">
        <v>100</v>
      </c>
      <c r="CM43" s="5">
        <v>98.550378967902915</v>
      </c>
      <c r="CN43" s="5">
        <v>96.82515464649866</v>
      </c>
      <c r="CO43" s="5">
        <v>97.295982970931675</v>
      </c>
      <c r="CP43" s="5">
        <v>99.915753432738782</v>
      </c>
      <c r="CQ43" s="5">
        <v>98.926886255128295</v>
      </c>
      <c r="CR43" s="5">
        <v>96.205437202403573</v>
      </c>
      <c r="CS43" s="5">
        <v>98.005542938775378</v>
      </c>
      <c r="CT43" s="5">
        <v>90.715146017426505</v>
      </c>
      <c r="CU43" s="5">
        <v>94.970169518566934</v>
      </c>
      <c r="CV43" s="5">
        <v>98.732830012735477</v>
      </c>
      <c r="CW43" s="5">
        <v>90.168248621293472</v>
      </c>
      <c r="CX43" s="5">
        <v>98.308286142166921</v>
      </c>
      <c r="CY43" s="5">
        <v>97.423987247369965</v>
      </c>
      <c r="CZ43" s="5">
        <v>97.043265834243385</v>
      </c>
      <c r="DA43" s="5">
        <v>97.36938475374734</v>
      </c>
      <c r="DB43" s="5">
        <v>98.100370296593596</v>
      </c>
      <c r="DC43" s="5">
        <v>100</v>
      </c>
      <c r="DD43" s="5">
        <v>96.316325192605106</v>
      </c>
      <c r="DE43" s="5">
        <v>92.028759363141205</v>
      </c>
      <c r="DF43" s="5"/>
      <c r="DG43" s="29">
        <v>1</v>
      </c>
      <c r="DH43" s="17">
        <v>0</v>
      </c>
      <c r="DI43" s="17">
        <v>0</v>
      </c>
      <c r="DJ43" s="17">
        <v>0</v>
      </c>
      <c r="DK43" s="17">
        <v>1</v>
      </c>
      <c r="DL43" s="17">
        <v>0</v>
      </c>
      <c r="DM43" s="17">
        <v>0</v>
      </c>
      <c r="DN43" s="17">
        <v>1</v>
      </c>
      <c r="DO43" s="17">
        <v>1</v>
      </c>
      <c r="DP43" s="17">
        <v>0</v>
      </c>
      <c r="DQ43" s="17">
        <v>-1</v>
      </c>
      <c r="DR43" s="17">
        <v>1</v>
      </c>
      <c r="DS43" s="17">
        <v>-1</v>
      </c>
      <c r="DT43" s="17">
        <v>-1</v>
      </c>
      <c r="DU43" s="17">
        <v>0</v>
      </c>
      <c r="DV43" s="17">
        <v>0</v>
      </c>
      <c r="DW43" s="30">
        <v>-1</v>
      </c>
      <c r="DX43" s="5"/>
      <c r="DY43" s="5"/>
      <c r="DZ43" s="5"/>
      <c r="EA43" s="29">
        <v>-1</v>
      </c>
      <c r="EB43" s="17">
        <v>0</v>
      </c>
      <c r="EC43" s="17">
        <v>1</v>
      </c>
      <c r="ED43" s="17">
        <v>0</v>
      </c>
      <c r="EE43" s="17">
        <v>-1</v>
      </c>
      <c r="EF43" s="17">
        <v>0</v>
      </c>
      <c r="EG43" s="17">
        <v>0</v>
      </c>
      <c r="EH43" s="17">
        <v>1</v>
      </c>
      <c r="EI43" s="17">
        <v>-1</v>
      </c>
      <c r="EJ43" s="17">
        <v>0</v>
      </c>
      <c r="EK43" s="17">
        <v>-1</v>
      </c>
      <c r="EL43" s="17">
        <v>0</v>
      </c>
      <c r="EM43" s="17">
        <v>0</v>
      </c>
      <c r="EN43" s="17">
        <v>0</v>
      </c>
      <c r="EO43" s="17">
        <v>1</v>
      </c>
      <c r="EP43" s="17">
        <v>0</v>
      </c>
      <c r="EQ43" s="17">
        <v>-1</v>
      </c>
      <c r="ER43" s="17">
        <v>-1</v>
      </c>
      <c r="ES43" s="17">
        <v>0</v>
      </c>
      <c r="ET43" s="17">
        <v>0</v>
      </c>
      <c r="EU43" s="17">
        <v>0</v>
      </c>
      <c r="EV43" s="17">
        <v>0</v>
      </c>
      <c r="EW43" s="17">
        <v>0</v>
      </c>
      <c r="EX43" s="17">
        <v>-1</v>
      </c>
      <c r="EY43" s="17">
        <v>0</v>
      </c>
      <c r="EZ43" s="17">
        <v>0</v>
      </c>
      <c r="FA43" s="17">
        <v>0</v>
      </c>
      <c r="FB43" s="17">
        <v>0</v>
      </c>
      <c r="FC43" s="17">
        <v>0</v>
      </c>
      <c r="FD43" s="17">
        <v>1</v>
      </c>
      <c r="FE43" s="17">
        <v>1</v>
      </c>
      <c r="FF43" s="17">
        <v>1</v>
      </c>
      <c r="FG43" s="17">
        <v>0</v>
      </c>
      <c r="FH43" s="17">
        <v>0</v>
      </c>
      <c r="FI43" s="17">
        <v>1</v>
      </c>
      <c r="FJ43" s="17">
        <v>0</v>
      </c>
      <c r="FK43" s="17">
        <v>0</v>
      </c>
      <c r="FL43" s="17">
        <v>0</v>
      </c>
      <c r="FM43" s="17">
        <v>1</v>
      </c>
      <c r="FN43" s="17">
        <v>0</v>
      </c>
      <c r="FO43" s="17">
        <v>0</v>
      </c>
      <c r="FP43" s="17">
        <v>0</v>
      </c>
      <c r="FQ43" s="17">
        <v>0</v>
      </c>
      <c r="FR43" s="17">
        <v>0</v>
      </c>
      <c r="FS43" s="17">
        <v>0</v>
      </c>
      <c r="FT43" s="17">
        <v>0</v>
      </c>
      <c r="FU43" s="17">
        <v>0</v>
      </c>
      <c r="FV43" s="17">
        <v>0</v>
      </c>
      <c r="FW43" s="17">
        <v>0</v>
      </c>
      <c r="FX43" s="17">
        <v>0</v>
      </c>
      <c r="FY43" s="17">
        <v>0</v>
      </c>
      <c r="FZ43" s="17">
        <v>0</v>
      </c>
      <c r="GA43" s="17">
        <v>0</v>
      </c>
      <c r="GB43" s="17">
        <v>0</v>
      </c>
      <c r="GC43" s="17">
        <v>0</v>
      </c>
      <c r="GD43" s="17">
        <v>0</v>
      </c>
      <c r="GE43" s="17">
        <v>1</v>
      </c>
      <c r="GF43" s="17">
        <v>0</v>
      </c>
      <c r="GG43" s="17">
        <v>1</v>
      </c>
      <c r="GH43" s="17">
        <v>0</v>
      </c>
      <c r="GI43" s="17">
        <v>0</v>
      </c>
      <c r="GJ43" s="17">
        <v>0</v>
      </c>
      <c r="GK43" s="17">
        <v>1</v>
      </c>
      <c r="GL43" s="17">
        <v>1</v>
      </c>
      <c r="GM43" s="17">
        <v>0</v>
      </c>
      <c r="GN43" s="17">
        <v>0</v>
      </c>
      <c r="GO43" s="17">
        <v>1</v>
      </c>
      <c r="GP43" s="17">
        <v>1</v>
      </c>
      <c r="GQ43" s="17">
        <v>0</v>
      </c>
      <c r="GR43" s="17">
        <v>0</v>
      </c>
      <c r="GS43" s="17">
        <v>0</v>
      </c>
      <c r="GT43" s="17">
        <v>0</v>
      </c>
      <c r="GU43" s="17">
        <v>1</v>
      </c>
      <c r="GV43" s="17">
        <v>0</v>
      </c>
      <c r="GW43" s="17">
        <v>0</v>
      </c>
      <c r="GX43" s="17">
        <v>0</v>
      </c>
      <c r="GY43" s="17">
        <v>0</v>
      </c>
      <c r="GZ43" s="17">
        <v>0</v>
      </c>
      <c r="HA43" s="17">
        <v>0</v>
      </c>
      <c r="HB43" s="17">
        <v>1</v>
      </c>
      <c r="HC43" s="17">
        <v>0</v>
      </c>
      <c r="HD43" s="30">
        <v>0</v>
      </c>
    </row>
    <row r="44" spans="1:212" ht="25.5" customHeight="1" x14ac:dyDescent="0.2">
      <c r="A44" s="48">
        <v>40</v>
      </c>
      <c r="B44" s="3" t="s">
        <v>309</v>
      </c>
      <c r="C44" s="10" t="s">
        <v>107</v>
      </c>
      <c r="D44" s="143" t="s">
        <v>8</v>
      </c>
      <c r="E44" s="23">
        <v>88.900906834803294</v>
      </c>
      <c r="F44" s="147">
        <v>14526</v>
      </c>
      <c r="G44" s="18"/>
      <c r="H44" s="5">
        <v>92.504135469064337</v>
      </c>
      <c r="I44" s="5">
        <v>93.200379082821712</v>
      </c>
      <c r="J44" s="5">
        <v>90.444668767513576</v>
      </c>
      <c r="K44" s="5">
        <v>85.066608942110733</v>
      </c>
      <c r="L44" s="5">
        <v>92.506949976430235</v>
      </c>
      <c r="M44" s="5">
        <v>91.586176122660675</v>
      </c>
      <c r="N44" s="5">
        <v>87.124047085611565</v>
      </c>
      <c r="O44" s="5">
        <v>91.386474721091943</v>
      </c>
      <c r="P44" s="5">
        <v>93.300302011800369</v>
      </c>
      <c r="Q44" s="5">
        <v>87.935402739629495</v>
      </c>
      <c r="R44" s="5">
        <v>83.426909332393777</v>
      </c>
      <c r="S44" s="5">
        <v>92.921029666157509</v>
      </c>
      <c r="T44" s="5">
        <v>76.669859985685932</v>
      </c>
      <c r="U44" s="5">
        <v>83.124138925391023</v>
      </c>
      <c r="V44" s="5">
        <v>96.211800357796733</v>
      </c>
      <c r="W44" s="5">
        <v>89.810381249703369</v>
      </c>
      <c r="X44" s="5">
        <v>86.662677589962598</v>
      </c>
      <c r="Y44" s="18"/>
      <c r="Z44" s="153">
        <v>76.355281340363035</v>
      </c>
      <c r="AA44" s="25">
        <v>100</v>
      </c>
      <c r="AB44" s="5">
        <v>81.822965340810711</v>
      </c>
      <c r="AC44" s="5">
        <v>89.540240040084981</v>
      </c>
      <c r="AD44" s="5">
        <v>92.469909040515219</v>
      </c>
      <c r="AE44" s="5">
        <v>88.268578290162935</v>
      </c>
      <c r="AF44" s="5">
        <v>77.172108645995365</v>
      </c>
      <c r="AG44" s="5">
        <v>83.848694985651804</v>
      </c>
      <c r="AH44" s="5">
        <v>83.980969400709881</v>
      </c>
      <c r="AI44" s="5">
        <v>93.707070658110339</v>
      </c>
      <c r="AJ44" s="5">
        <v>76.355281340363035</v>
      </c>
      <c r="AK44" s="5">
        <v>90.163911660930125</v>
      </c>
      <c r="AL44" s="5">
        <v>76.669859985685932</v>
      </c>
      <c r="AM44" s="5">
        <v>84.943805882654317</v>
      </c>
      <c r="AN44" s="5">
        <v>81.627485337102584</v>
      </c>
      <c r="AO44" s="5">
        <v>94.950753730524099</v>
      </c>
      <c r="AP44" s="5">
        <v>98.125261888882861</v>
      </c>
      <c r="AQ44" s="5">
        <v>84.550265288166983</v>
      </c>
      <c r="AR44" s="5">
        <v>87.26348228795068</v>
      </c>
      <c r="AS44" s="5">
        <v>89.393219773131207</v>
      </c>
      <c r="AT44" s="5">
        <v>84.935506716978509</v>
      </c>
      <c r="AU44" s="5">
        <v>84.402477850439027</v>
      </c>
      <c r="AV44" s="5">
        <v>88.525993103860728</v>
      </c>
      <c r="AW44" s="5">
        <v>89.561455007441708</v>
      </c>
      <c r="AX44" s="5">
        <v>82.13646571859951</v>
      </c>
      <c r="AY44" s="5">
        <v>86.78768009372007</v>
      </c>
      <c r="AZ44" s="5">
        <v>91.926813609548901</v>
      </c>
      <c r="BA44" s="5">
        <v>85.090285684682456</v>
      </c>
      <c r="BB44" s="5">
        <v>85.640559786642683</v>
      </c>
      <c r="BC44" s="5">
        <v>89.430872350880591</v>
      </c>
      <c r="BD44" s="5">
        <v>90.532530563218984</v>
      </c>
      <c r="BE44" s="5">
        <v>95.132853802070656</v>
      </c>
      <c r="BF44" s="5">
        <v>92.457377185985081</v>
      </c>
      <c r="BG44" s="5">
        <v>92.84143201068737</v>
      </c>
      <c r="BH44" s="5">
        <v>83.938043262768772</v>
      </c>
      <c r="BI44" s="5">
        <v>89.271157518155832</v>
      </c>
      <c r="BJ44" s="5">
        <v>95.078670261816129</v>
      </c>
      <c r="BK44" s="5">
        <v>90.192053011693702</v>
      </c>
      <c r="BL44" s="5">
        <v>91.212321593779976</v>
      </c>
      <c r="BM44" s="5">
        <v>92.540162620723848</v>
      </c>
      <c r="BN44" s="5">
        <v>93.307830765778007</v>
      </c>
      <c r="BO44" s="5">
        <v>88.759351909165574</v>
      </c>
      <c r="BP44" s="5">
        <v>95.993490118315975</v>
      </c>
      <c r="BQ44" s="5">
        <v>98.639075923521574</v>
      </c>
      <c r="BR44" s="5">
        <v>93.200379082821712</v>
      </c>
      <c r="BS44" s="5">
        <v>89.625691232194356</v>
      </c>
      <c r="BT44" s="5">
        <v>92.361251366048819</v>
      </c>
      <c r="BU44" s="5">
        <v>87.239685221189205</v>
      </c>
      <c r="BV44" s="5">
        <v>91.199335645332056</v>
      </c>
      <c r="BW44" s="5">
        <v>90.829028108661461</v>
      </c>
      <c r="BX44" s="5">
        <v>96.201093459418217</v>
      </c>
      <c r="BY44" s="5">
        <v>95.084876992172738</v>
      </c>
      <c r="BZ44" s="5">
        <v>88.963084281035194</v>
      </c>
      <c r="CA44" s="5">
        <v>93.4524323062695</v>
      </c>
      <c r="CB44" s="5">
        <v>95.019611192142122</v>
      </c>
      <c r="CC44" s="5">
        <v>92.136729600298352</v>
      </c>
      <c r="CD44" s="5">
        <v>91.9593155186503</v>
      </c>
      <c r="CE44" s="5">
        <v>93.849130934803753</v>
      </c>
      <c r="CF44" s="5">
        <v>95.641246474735794</v>
      </c>
      <c r="CG44" s="5">
        <v>92.380224886989595</v>
      </c>
      <c r="CH44" s="5">
        <v>95.085762311699227</v>
      </c>
      <c r="CI44" s="5">
        <v>87.680314177952496</v>
      </c>
      <c r="CJ44" s="5">
        <v>96.628006441060123</v>
      </c>
      <c r="CK44" s="5">
        <v>96.020235523110102</v>
      </c>
      <c r="CL44" s="5">
        <v>99.168153646517396</v>
      </c>
      <c r="CM44" s="5">
        <v>93.431984438314643</v>
      </c>
      <c r="CN44" s="5">
        <v>93.015068977393994</v>
      </c>
      <c r="CO44" s="5">
        <v>94.155734910337543</v>
      </c>
      <c r="CP44" s="5">
        <v>94.77962268251909</v>
      </c>
      <c r="CQ44" s="5">
        <v>97.413515503777688</v>
      </c>
      <c r="CR44" s="5">
        <v>93.955540679450849</v>
      </c>
      <c r="CS44" s="5">
        <v>98.263311980715073</v>
      </c>
      <c r="CT44" s="5">
        <v>87.547641499748963</v>
      </c>
      <c r="CU44" s="5">
        <v>93.366392858613537</v>
      </c>
      <c r="CV44" s="5">
        <v>98.71442849426667</v>
      </c>
      <c r="CW44" s="5">
        <v>89.685259564364443</v>
      </c>
      <c r="CX44" s="5">
        <v>96.695655592065577</v>
      </c>
      <c r="CY44" s="5">
        <v>94.406900156412817</v>
      </c>
      <c r="CZ44" s="5">
        <v>96.534778759512719</v>
      </c>
      <c r="DA44" s="5">
        <v>96.972109409192328</v>
      </c>
      <c r="DB44" s="5">
        <v>100</v>
      </c>
      <c r="DC44" s="5">
        <v>96.975880208104087</v>
      </c>
      <c r="DD44" s="5">
        <v>95.807900071645719</v>
      </c>
      <c r="DE44" s="5">
        <v>96.764364408046703</v>
      </c>
      <c r="DF44" s="5"/>
      <c r="DG44" s="29">
        <v>1</v>
      </c>
      <c r="DH44" s="17">
        <v>0</v>
      </c>
      <c r="DI44" s="17">
        <v>0</v>
      </c>
      <c r="DJ44" s="17">
        <v>-1</v>
      </c>
      <c r="DK44" s="17">
        <v>1</v>
      </c>
      <c r="DL44" s="17">
        <v>0</v>
      </c>
      <c r="DM44" s="17">
        <v>0</v>
      </c>
      <c r="DN44" s="17">
        <v>0</v>
      </c>
      <c r="DO44" s="17">
        <v>1</v>
      </c>
      <c r="DP44" s="17">
        <v>0</v>
      </c>
      <c r="DQ44" s="17">
        <v>-1</v>
      </c>
      <c r="DR44" s="17">
        <v>1</v>
      </c>
      <c r="DS44" s="17">
        <v>-1</v>
      </c>
      <c r="DT44" s="17">
        <v>-1</v>
      </c>
      <c r="DU44" s="17">
        <v>1</v>
      </c>
      <c r="DV44" s="17">
        <v>0</v>
      </c>
      <c r="DW44" s="30">
        <v>0</v>
      </c>
      <c r="DX44" s="5"/>
      <c r="DY44" s="5"/>
      <c r="DZ44" s="5"/>
      <c r="EA44" s="29">
        <v>-1</v>
      </c>
      <c r="EB44" s="17">
        <v>0</v>
      </c>
      <c r="EC44" s="17">
        <v>0</v>
      </c>
      <c r="ED44" s="17">
        <v>0</v>
      </c>
      <c r="EE44" s="17">
        <v>-1</v>
      </c>
      <c r="EF44" s="17">
        <v>0</v>
      </c>
      <c r="EG44" s="17">
        <v>0</v>
      </c>
      <c r="EH44" s="17">
        <v>1</v>
      </c>
      <c r="EI44" s="17">
        <v>-1</v>
      </c>
      <c r="EJ44" s="17">
        <v>0</v>
      </c>
      <c r="EK44" s="17">
        <v>-1</v>
      </c>
      <c r="EL44" s="17">
        <v>0</v>
      </c>
      <c r="EM44" s="17">
        <v>-1</v>
      </c>
      <c r="EN44" s="17">
        <v>1</v>
      </c>
      <c r="EO44" s="17">
        <v>1</v>
      </c>
      <c r="EP44" s="17">
        <v>0</v>
      </c>
      <c r="EQ44" s="17">
        <v>0</v>
      </c>
      <c r="ER44" s="17">
        <v>0</v>
      </c>
      <c r="ES44" s="17">
        <v>0</v>
      </c>
      <c r="ET44" s="17">
        <v>0</v>
      </c>
      <c r="EU44" s="17">
        <v>0</v>
      </c>
      <c r="EV44" s="17">
        <v>0</v>
      </c>
      <c r="EW44" s="17">
        <v>-1</v>
      </c>
      <c r="EX44" s="17">
        <v>0</v>
      </c>
      <c r="EY44" s="17">
        <v>0</v>
      </c>
      <c r="EZ44" s="17">
        <v>0</v>
      </c>
      <c r="FA44" s="17">
        <v>0</v>
      </c>
      <c r="FB44" s="17">
        <v>0</v>
      </c>
      <c r="FC44" s="17">
        <v>0</v>
      </c>
      <c r="FD44" s="17">
        <v>1</v>
      </c>
      <c r="FE44" s="17">
        <v>0</v>
      </c>
      <c r="FF44" s="17">
        <v>0</v>
      </c>
      <c r="FG44" s="17">
        <v>0</v>
      </c>
      <c r="FH44" s="17">
        <v>0</v>
      </c>
      <c r="FI44" s="17">
        <v>1</v>
      </c>
      <c r="FJ44" s="17">
        <v>0</v>
      </c>
      <c r="FK44" s="17">
        <v>0</v>
      </c>
      <c r="FL44" s="17">
        <v>0</v>
      </c>
      <c r="FM44" s="17">
        <v>0</v>
      </c>
      <c r="FN44" s="17">
        <v>0</v>
      </c>
      <c r="FO44" s="17">
        <v>0</v>
      </c>
      <c r="FP44" s="17">
        <v>1</v>
      </c>
      <c r="FQ44" s="17">
        <v>0</v>
      </c>
      <c r="FR44" s="17">
        <v>0</v>
      </c>
      <c r="FS44" s="17">
        <v>0</v>
      </c>
      <c r="FT44" s="17">
        <v>0</v>
      </c>
      <c r="FU44" s="17">
        <v>0</v>
      </c>
      <c r="FV44" s="17">
        <v>0</v>
      </c>
      <c r="FW44" s="17">
        <v>0</v>
      </c>
      <c r="FX44" s="17">
        <v>0</v>
      </c>
      <c r="FY44" s="17">
        <v>0</v>
      </c>
      <c r="FZ44" s="17">
        <v>0</v>
      </c>
      <c r="GA44" s="17">
        <v>0</v>
      </c>
      <c r="GB44" s="17">
        <v>0</v>
      </c>
      <c r="GC44" s="17">
        <v>0</v>
      </c>
      <c r="GD44" s="17">
        <v>0</v>
      </c>
      <c r="GE44" s="17">
        <v>0</v>
      </c>
      <c r="GF44" s="17">
        <v>0</v>
      </c>
      <c r="GG44" s="17">
        <v>0</v>
      </c>
      <c r="GH44" s="17">
        <v>0</v>
      </c>
      <c r="GI44" s="17">
        <v>1</v>
      </c>
      <c r="GJ44" s="17">
        <v>0</v>
      </c>
      <c r="GK44" s="17">
        <v>1</v>
      </c>
      <c r="GL44" s="17">
        <v>0</v>
      </c>
      <c r="GM44" s="17">
        <v>0</v>
      </c>
      <c r="GN44" s="17">
        <v>0</v>
      </c>
      <c r="GO44" s="17">
        <v>0</v>
      </c>
      <c r="GP44" s="17">
        <v>0</v>
      </c>
      <c r="GQ44" s="17">
        <v>0</v>
      </c>
      <c r="GR44" s="17">
        <v>1</v>
      </c>
      <c r="GS44" s="17">
        <v>0</v>
      </c>
      <c r="GT44" s="17">
        <v>0</v>
      </c>
      <c r="GU44" s="17">
        <v>1</v>
      </c>
      <c r="GV44" s="17">
        <v>0</v>
      </c>
      <c r="GW44" s="17">
        <v>0</v>
      </c>
      <c r="GX44" s="17">
        <v>0</v>
      </c>
      <c r="GY44" s="17">
        <v>1</v>
      </c>
      <c r="GZ44" s="17">
        <v>1</v>
      </c>
      <c r="HA44" s="17">
        <v>1</v>
      </c>
      <c r="HB44" s="17">
        <v>0</v>
      </c>
      <c r="HC44" s="17">
        <v>0</v>
      </c>
      <c r="HD44" s="30">
        <v>0</v>
      </c>
    </row>
    <row r="45" spans="1:212" ht="25.5" customHeight="1" x14ac:dyDescent="0.2">
      <c r="A45" s="48">
        <v>41</v>
      </c>
      <c r="B45" s="3" t="s">
        <v>310</v>
      </c>
      <c r="C45" s="10" t="s">
        <v>98</v>
      </c>
      <c r="D45" s="143" t="s">
        <v>99</v>
      </c>
      <c r="E45" s="23">
        <v>23.450637987758171</v>
      </c>
      <c r="F45" s="147">
        <v>1862</v>
      </c>
      <c r="G45" s="18"/>
      <c r="H45" s="5">
        <v>31.642074078759158</v>
      </c>
      <c r="I45" s="5"/>
      <c r="J45" s="5">
        <v>21.762697460690479</v>
      </c>
      <c r="K45" s="5">
        <v>36.616921557015161</v>
      </c>
      <c r="L45" s="5">
        <v>8.3171001758477061</v>
      </c>
      <c r="M45" s="5">
        <v>20.487013591816712</v>
      </c>
      <c r="N45" s="5">
        <v>6.7351023019006071</v>
      </c>
      <c r="O45" s="5">
        <v>18.378468338967785</v>
      </c>
      <c r="P45" s="5">
        <v>36.816912813882681</v>
      </c>
      <c r="Q45" s="5">
        <v>33.766374167471845</v>
      </c>
      <c r="R45" s="5">
        <v>13.172700665996803</v>
      </c>
      <c r="S45" s="5">
        <v>10.102763235789569</v>
      </c>
      <c r="T45" s="5"/>
      <c r="U45" s="5">
        <v>34.655909069119737</v>
      </c>
      <c r="V45" s="5">
        <v>26.048455095617349</v>
      </c>
      <c r="W45" s="5">
        <v>14.908248190256243</v>
      </c>
      <c r="X45" s="5">
        <v>11.215603396224422</v>
      </c>
      <c r="Y45" s="18"/>
      <c r="Z45" s="153">
        <v>0.53215131106923552</v>
      </c>
      <c r="AA45" s="25">
        <v>62.495814420069664</v>
      </c>
      <c r="AB45" s="5">
        <v>12.206740378178983</v>
      </c>
      <c r="AC45" s="5"/>
      <c r="AD45" s="5">
        <v>39.500822890356446</v>
      </c>
      <c r="AE45" s="5">
        <v>44.060891046192488</v>
      </c>
      <c r="AF45" s="5"/>
      <c r="AG45" s="5"/>
      <c r="AH45" s="5"/>
      <c r="AI45" s="5">
        <v>62.495814420069664</v>
      </c>
      <c r="AJ45" s="5">
        <v>51.591563035193388</v>
      </c>
      <c r="AK45" s="5">
        <v>40.450262625324513</v>
      </c>
      <c r="AL45" s="5"/>
      <c r="AM45" s="5"/>
      <c r="AN45" s="5">
        <v>50.69938025475421</v>
      </c>
      <c r="AO45" s="5">
        <v>13.817979966551308</v>
      </c>
      <c r="AP45" s="5">
        <v>44.325594719369327</v>
      </c>
      <c r="AQ45" s="5"/>
      <c r="AR45" s="5"/>
      <c r="AS45" s="5"/>
      <c r="AT45" s="5"/>
      <c r="AU45" s="5">
        <v>20.738114084852104</v>
      </c>
      <c r="AV45" s="5">
        <v>17.456716583505528</v>
      </c>
      <c r="AW45" s="5">
        <v>6.4775617443614806</v>
      </c>
      <c r="AX45" s="5">
        <v>0.53215131106923552</v>
      </c>
      <c r="AY45" s="5">
        <v>7.1934908204054695</v>
      </c>
      <c r="AZ45" s="5">
        <v>10.363772599684175</v>
      </c>
      <c r="BA45" s="5"/>
      <c r="BB45" s="5"/>
      <c r="BC45" s="5"/>
      <c r="BD45" s="5"/>
      <c r="BE45" s="5">
        <v>17.776646815399001</v>
      </c>
      <c r="BF45" s="5">
        <v>26.856377214573129</v>
      </c>
      <c r="BG45" s="5">
        <v>23.782003553058814</v>
      </c>
      <c r="BH45" s="5">
        <v>17.225681902596705</v>
      </c>
      <c r="BI45" s="5">
        <v>22.455004275424017</v>
      </c>
      <c r="BJ45" s="5"/>
      <c r="BK45" s="5"/>
      <c r="BL45" s="5">
        <v>27.759708240002883</v>
      </c>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29">
        <v>0</v>
      </c>
      <c r="DH45" s="17"/>
      <c r="DI45" s="17">
        <v>0</v>
      </c>
      <c r="DJ45" s="17">
        <v>0</v>
      </c>
      <c r="DK45" s="17">
        <v>-1</v>
      </c>
      <c r="DL45" s="17">
        <v>0</v>
      </c>
      <c r="DM45" s="17">
        <v>-1</v>
      </c>
      <c r="DN45" s="17">
        <v>0</v>
      </c>
      <c r="DO45" s="17">
        <v>1</v>
      </c>
      <c r="DP45" s="17">
        <v>0</v>
      </c>
      <c r="DQ45" s="17">
        <v>-1</v>
      </c>
      <c r="DR45" s="17">
        <v>0</v>
      </c>
      <c r="DS45" s="17"/>
      <c r="DT45" s="17">
        <v>1</v>
      </c>
      <c r="DU45" s="17">
        <v>0</v>
      </c>
      <c r="DV45" s="17">
        <v>0</v>
      </c>
      <c r="DW45" s="30">
        <v>0</v>
      </c>
      <c r="DX45" s="5"/>
      <c r="DY45" s="5"/>
      <c r="DZ45" s="5"/>
      <c r="EA45" s="29">
        <v>0</v>
      </c>
      <c r="EB45" s="17"/>
      <c r="EC45" s="17">
        <v>1</v>
      </c>
      <c r="ED45" s="17">
        <v>1</v>
      </c>
      <c r="EE45" s="17"/>
      <c r="EF45" s="17"/>
      <c r="EG45" s="17"/>
      <c r="EH45" s="17">
        <v>1</v>
      </c>
      <c r="EI45" s="17">
        <v>1</v>
      </c>
      <c r="EJ45" s="17">
        <v>1</v>
      </c>
      <c r="EK45" s="17"/>
      <c r="EL45" s="17"/>
      <c r="EM45" s="17">
        <v>1</v>
      </c>
      <c r="EN45" s="17">
        <v>-1</v>
      </c>
      <c r="EO45" s="17">
        <v>1</v>
      </c>
      <c r="EP45" s="17"/>
      <c r="EQ45" s="17"/>
      <c r="ER45" s="17"/>
      <c r="ES45" s="17"/>
      <c r="ET45" s="17">
        <v>0</v>
      </c>
      <c r="EU45" s="17">
        <v>0</v>
      </c>
      <c r="EV45" s="17">
        <v>0</v>
      </c>
      <c r="EW45" s="17">
        <v>-1</v>
      </c>
      <c r="EX45" s="17">
        <v>0</v>
      </c>
      <c r="EY45" s="17">
        <v>-1</v>
      </c>
      <c r="EZ45" s="17"/>
      <c r="FA45" s="17"/>
      <c r="FB45" s="17"/>
      <c r="FC45" s="17"/>
      <c r="FD45" s="17">
        <v>0</v>
      </c>
      <c r="FE45" s="17">
        <v>0</v>
      </c>
      <c r="FF45" s="17">
        <v>0</v>
      </c>
      <c r="FG45" s="17">
        <v>0</v>
      </c>
      <c r="FH45" s="17">
        <v>0</v>
      </c>
      <c r="FI45" s="17"/>
      <c r="FJ45" s="17"/>
      <c r="FK45" s="17">
        <v>0</v>
      </c>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30"/>
    </row>
    <row r="46" spans="1:212" ht="25.5" customHeight="1" x14ac:dyDescent="0.2">
      <c r="A46" s="48">
        <v>42</v>
      </c>
      <c r="B46" s="3" t="s">
        <v>310</v>
      </c>
      <c r="C46" s="10" t="s">
        <v>97</v>
      </c>
      <c r="D46" s="143" t="s">
        <v>11</v>
      </c>
      <c r="E46" s="23">
        <v>47.117325833847829</v>
      </c>
      <c r="F46" s="147">
        <v>2923</v>
      </c>
      <c r="G46" s="18"/>
      <c r="H46" s="5">
        <v>52.557600314019417</v>
      </c>
      <c r="I46" s="5"/>
      <c r="J46" s="5">
        <v>40.71871675396018</v>
      </c>
      <c r="K46" s="5">
        <v>60.010317934555992</v>
      </c>
      <c r="L46" s="5">
        <v>31.621881888791908</v>
      </c>
      <c r="M46" s="5">
        <v>50.621583216552246</v>
      </c>
      <c r="N46" s="5">
        <v>38.626263990975893</v>
      </c>
      <c r="O46" s="5">
        <v>40.959747051452602</v>
      </c>
      <c r="P46" s="5">
        <v>54.834429869881419</v>
      </c>
      <c r="Q46" s="5">
        <v>60.835373591171468</v>
      </c>
      <c r="R46" s="5">
        <v>39.795136890644542</v>
      </c>
      <c r="S46" s="5">
        <v>43.728890838947656</v>
      </c>
      <c r="T46" s="5"/>
      <c r="U46" s="5">
        <v>47.615010573951153</v>
      </c>
      <c r="V46" s="5">
        <v>52.91980434667208</v>
      </c>
      <c r="W46" s="5">
        <v>46.340008560837589</v>
      </c>
      <c r="X46" s="5">
        <v>36.193376755795164</v>
      </c>
      <c r="Y46" s="18"/>
      <c r="Z46" s="153">
        <v>25.982470128547263</v>
      </c>
      <c r="AA46" s="25">
        <v>72.879414359966532</v>
      </c>
      <c r="AB46" s="5">
        <v>25.982470128547263</v>
      </c>
      <c r="AC46" s="5"/>
      <c r="AD46" s="5">
        <v>55.154518945918952</v>
      </c>
      <c r="AE46" s="5">
        <v>51.654664857639276</v>
      </c>
      <c r="AF46" s="5">
        <v>35.58252036115951</v>
      </c>
      <c r="AG46" s="5">
        <v>31.450638866338654</v>
      </c>
      <c r="AH46" s="5"/>
      <c r="AI46" s="5">
        <v>72.879414359966532</v>
      </c>
      <c r="AJ46" s="5">
        <v>56.90499398518071</v>
      </c>
      <c r="AK46" s="5">
        <v>72.121893309697143</v>
      </c>
      <c r="AL46" s="5"/>
      <c r="AM46" s="5"/>
      <c r="AN46" s="5">
        <v>54.315648253623472</v>
      </c>
      <c r="AO46" s="5">
        <v>47.650835938687194</v>
      </c>
      <c r="AP46" s="5">
        <v>60.847458118379819</v>
      </c>
      <c r="AQ46" s="5"/>
      <c r="AR46" s="5"/>
      <c r="AS46" s="5">
        <v>38.074570956754528</v>
      </c>
      <c r="AT46" s="5"/>
      <c r="AU46" s="5">
        <v>47.667967600701353</v>
      </c>
      <c r="AV46" s="5">
        <v>38.590275785107806</v>
      </c>
      <c r="AW46" s="5">
        <v>31.122148916269783</v>
      </c>
      <c r="AX46" s="5">
        <v>27.931180293949311</v>
      </c>
      <c r="AY46" s="5">
        <v>44.640367860913933</v>
      </c>
      <c r="AZ46" s="5">
        <v>40.641724178179317</v>
      </c>
      <c r="BA46" s="5">
        <v>48.939033215626957</v>
      </c>
      <c r="BB46" s="5">
        <v>26.214157303839986</v>
      </c>
      <c r="BC46" s="5">
        <v>33.206792876647718</v>
      </c>
      <c r="BD46" s="5">
        <v>39.829036458213864</v>
      </c>
      <c r="BE46" s="5">
        <v>40.319896615936997</v>
      </c>
      <c r="BF46" s="5">
        <v>52.485598540460543</v>
      </c>
      <c r="BG46" s="5">
        <v>44.44766156742714</v>
      </c>
      <c r="BH46" s="5">
        <v>63.521075627170667</v>
      </c>
      <c r="BI46" s="5">
        <v>43.71585425484006</v>
      </c>
      <c r="BJ46" s="5">
        <v>38.968856974411644</v>
      </c>
      <c r="BK46" s="5">
        <v>33.116942396815297</v>
      </c>
      <c r="BL46" s="5">
        <v>52.896438650751342</v>
      </c>
      <c r="BM46" s="5">
        <v>49.94988904001719</v>
      </c>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29">
        <v>0</v>
      </c>
      <c r="DH46" s="17"/>
      <c r="DI46" s="17">
        <v>0</v>
      </c>
      <c r="DJ46" s="17">
        <v>1</v>
      </c>
      <c r="DK46" s="17">
        <v>-1</v>
      </c>
      <c r="DL46" s="17">
        <v>0</v>
      </c>
      <c r="DM46" s="17">
        <v>0</v>
      </c>
      <c r="DN46" s="17">
        <v>0</v>
      </c>
      <c r="DO46" s="17">
        <v>0</v>
      </c>
      <c r="DP46" s="17">
        <v>1</v>
      </c>
      <c r="DQ46" s="17">
        <v>0</v>
      </c>
      <c r="DR46" s="17">
        <v>0</v>
      </c>
      <c r="DS46" s="17"/>
      <c r="DT46" s="17">
        <v>0</v>
      </c>
      <c r="DU46" s="17">
        <v>0</v>
      </c>
      <c r="DV46" s="17">
        <v>0</v>
      </c>
      <c r="DW46" s="30">
        <v>0</v>
      </c>
      <c r="DX46" s="5"/>
      <c r="DY46" s="5"/>
      <c r="DZ46" s="5"/>
      <c r="EA46" s="29">
        <v>-1</v>
      </c>
      <c r="EB46" s="17"/>
      <c r="EC46" s="17">
        <v>0</v>
      </c>
      <c r="ED46" s="17">
        <v>0</v>
      </c>
      <c r="EE46" s="17">
        <v>0</v>
      </c>
      <c r="EF46" s="17">
        <v>0</v>
      </c>
      <c r="EG46" s="17"/>
      <c r="EH46" s="17">
        <v>1</v>
      </c>
      <c r="EI46" s="17">
        <v>0</v>
      </c>
      <c r="EJ46" s="17">
        <v>1</v>
      </c>
      <c r="EK46" s="17"/>
      <c r="EL46" s="17"/>
      <c r="EM46" s="17">
        <v>0</v>
      </c>
      <c r="EN46" s="17">
        <v>0</v>
      </c>
      <c r="EO46" s="17">
        <v>1</v>
      </c>
      <c r="EP46" s="17"/>
      <c r="EQ46" s="17"/>
      <c r="ER46" s="17">
        <v>0</v>
      </c>
      <c r="ES46" s="17"/>
      <c r="ET46" s="17">
        <v>0</v>
      </c>
      <c r="EU46" s="17">
        <v>0</v>
      </c>
      <c r="EV46" s="17">
        <v>0</v>
      </c>
      <c r="EW46" s="17">
        <v>-1</v>
      </c>
      <c r="EX46" s="17">
        <v>0</v>
      </c>
      <c r="EY46" s="17">
        <v>0</v>
      </c>
      <c r="EZ46" s="17">
        <v>0</v>
      </c>
      <c r="FA46" s="17">
        <v>-1</v>
      </c>
      <c r="FB46" s="17">
        <v>0</v>
      </c>
      <c r="FC46" s="17">
        <v>0</v>
      </c>
      <c r="FD46" s="17">
        <v>0</v>
      </c>
      <c r="FE46" s="17">
        <v>0</v>
      </c>
      <c r="FF46" s="17">
        <v>0</v>
      </c>
      <c r="FG46" s="17">
        <v>0</v>
      </c>
      <c r="FH46" s="17">
        <v>0</v>
      </c>
      <c r="FI46" s="17">
        <v>0</v>
      </c>
      <c r="FJ46" s="17">
        <v>0</v>
      </c>
      <c r="FK46" s="17">
        <v>0</v>
      </c>
      <c r="FL46" s="17">
        <v>0</v>
      </c>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30"/>
    </row>
    <row r="47" spans="1:212" ht="25.5" customHeight="1" x14ac:dyDescent="0.2">
      <c r="A47" s="48">
        <v>43</v>
      </c>
      <c r="B47" s="3" t="s">
        <v>310</v>
      </c>
      <c r="C47" s="10" t="s">
        <v>86</v>
      </c>
      <c r="D47" s="143" t="s">
        <v>11</v>
      </c>
      <c r="E47" s="23">
        <v>73.428335234155924</v>
      </c>
      <c r="F47" s="147">
        <v>2927</v>
      </c>
      <c r="G47" s="18"/>
      <c r="H47" s="5">
        <v>83.549739346033618</v>
      </c>
      <c r="I47" s="5"/>
      <c r="J47" s="5">
        <v>71.280386204103337</v>
      </c>
      <c r="K47" s="5">
        <v>80.500385189722806</v>
      </c>
      <c r="L47" s="5">
        <v>68.689156085709612</v>
      </c>
      <c r="M47" s="5">
        <v>73.805758017677519</v>
      </c>
      <c r="N47" s="5">
        <v>67.732957215138754</v>
      </c>
      <c r="O47" s="5">
        <v>74.493233473736993</v>
      </c>
      <c r="P47" s="5">
        <v>75.639764038073892</v>
      </c>
      <c r="Q47" s="5">
        <v>76.384033703856176</v>
      </c>
      <c r="R47" s="5">
        <v>71.163167942730382</v>
      </c>
      <c r="S47" s="5">
        <v>74.931693181664855</v>
      </c>
      <c r="T47" s="5"/>
      <c r="U47" s="5">
        <v>74.023001250144603</v>
      </c>
      <c r="V47" s="5">
        <v>71.436143917499138</v>
      </c>
      <c r="W47" s="5">
        <v>80.413408094585677</v>
      </c>
      <c r="X47" s="5">
        <v>57.560073706830117</v>
      </c>
      <c r="Y47" s="18"/>
      <c r="Z47" s="153">
        <v>44.721544806175004</v>
      </c>
      <c r="AA47" s="25">
        <v>87.882810314539668</v>
      </c>
      <c r="AB47" s="5">
        <v>68.607189860531633</v>
      </c>
      <c r="AC47" s="5"/>
      <c r="AD47" s="5">
        <v>87.882810314539668</v>
      </c>
      <c r="AE47" s="5">
        <v>81.938376616398543</v>
      </c>
      <c r="AF47" s="5">
        <v>75.481710123992087</v>
      </c>
      <c r="AG47" s="5">
        <v>67.114172816225718</v>
      </c>
      <c r="AH47" s="5"/>
      <c r="AI47" s="5">
        <v>83.598277349348109</v>
      </c>
      <c r="AJ47" s="5">
        <v>79.941460004835236</v>
      </c>
      <c r="AK47" s="5">
        <v>80.228095922334759</v>
      </c>
      <c r="AL47" s="5"/>
      <c r="AM47" s="5"/>
      <c r="AN47" s="5">
        <v>76.485767677808667</v>
      </c>
      <c r="AO47" s="5">
        <v>65.133489253009159</v>
      </c>
      <c r="AP47" s="5">
        <v>80.910737117831772</v>
      </c>
      <c r="AQ47" s="5"/>
      <c r="AR47" s="5"/>
      <c r="AS47" s="5">
        <v>44.721544806175004</v>
      </c>
      <c r="AT47" s="5"/>
      <c r="AU47" s="5">
        <v>59.757378872272525</v>
      </c>
      <c r="AV47" s="5">
        <v>70.181169577437643</v>
      </c>
      <c r="AW47" s="5">
        <v>75.33391748499632</v>
      </c>
      <c r="AX47" s="5">
        <v>72.111963146054435</v>
      </c>
      <c r="AY47" s="5">
        <v>74.398949413290637</v>
      </c>
      <c r="AZ47" s="5">
        <v>72.982007643830002</v>
      </c>
      <c r="BA47" s="5">
        <v>69.134105329389257</v>
      </c>
      <c r="BB47" s="5">
        <v>58.754460436010881</v>
      </c>
      <c r="BC47" s="5">
        <v>75.588340519092114</v>
      </c>
      <c r="BD47" s="5">
        <v>80.680073736744404</v>
      </c>
      <c r="BE47" s="5">
        <v>65.20647193979481</v>
      </c>
      <c r="BF47" s="5">
        <v>75.627209985285589</v>
      </c>
      <c r="BG47" s="5">
        <v>75.902483922726702</v>
      </c>
      <c r="BH47" s="5">
        <v>79.645845440594513</v>
      </c>
      <c r="BI47" s="5">
        <v>70.302743555537376</v>
      </c>
      <c r="BJ47" s="5">
        <v>67.920588547418177</v>
      </c>
      <c r="BK47" s="5">
        <v>77.46817133940705</v>
      </c>
      <c r="BL47" s="5">
        <v>76.949101279554824</v>
      </c>
      <c r="BM47" s="5">
        <v>79.198660387753023</v>
      </c>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29">
        <v>0</v>
      </c>
      <c r="DH47" s="17"/>
      <c r="DI47" s="17">
        <v>0</v>
      </c>
      <c r="DJ47" s="17">
        <v>0</v>
      </c>
      <c r="DK47" s="17">
        <v>0</v>
      </c>
      <c r="DL47" s="17">
        <v>0</v>
      </c>
      <c r="DM47" s="17">
        <v>0</v>
      </c>
      <c r="DN47" s="17">
        <v>0</v>
      </c>
      <c r="DO47" s="17">
        <v>0</v>
      </c>
      <c r="DP47" s="17">
        <v>0</v>
      </c>
      <c r="DQ47" s="17">
        <v>0</v>
      </c>
      <c r="DR47" s="17">
        <v>0</v>
      </c>
      <c r="DS47" s="17"/>
      <c r="DT47" s="17">
        <v>0</v>
      </c>
      <c r="DU47" s="17">
        <v>0</v>
      </c>
      <c r="DV47" s="17">
        <v>0</v>
      </c>
      <c r="DW47" s="30">
        <v>0</v>
      </c>
      <c r="DX47" s="5"/>
      <c r="DY47" s="5"/>
      <c r="DZ47" s="5"/>
      <c r="EA47" s="29">
        <v>0</v>
      </c>
      <c r="EB47" s="17"/>
      <c r="EC47" s="17">
        <v>1</v>
      </c>
      <c r="ED47" s="17">
        <v>0</v>
      </c>
      <c r="EE47" s="17">
        <v>0</v>
      </c>
      <c r="EF47" s="17">
        <v>0</v>
      </c>
      <c r="EG47" s="17"/>
      <c r="EH47" s="17">
        <v>0</v>
      </c>
      <c r="EI47" s="17">
        <v>0</v>
      </c>
      <c r="EJ47" s="17">
        <v>0</v>
      </c>
      <c r="EK47" s="17"/>
      <c r="EL47" s="17"/>
      <c r="EM47" s="17">
        <v>0</v>
      </c>
      <c r="EN47" s="17">
        <v>-1</v>
      </c>
      <c r="EO47" s="17">
        <v>1</v>
      </c>
      <c r="EP47" s="17"/>
      <c r="EQ47" s="17"/>
      <c r="ER47" s="17">
        <v>-1</v>
      </c>
      <c r="ES47" s="17"/>
      <c r="ET47" s="17">
        <v>0</v>
      </c>
      <c r="EU47" s="17">
        <v>0</v>
      </c>
      <c r="EV47" s="17">
        <v>0</v>
      </c>
      <c r="EW47" s="17">
        <v>0</v>
      </c>
      <c r="EX47" s="17">
        <v>0</v>
      </c>
      <c r="EY47" s="17">
        <v>0</v>
      </c>
      <c r="EZ47" s="17">
        <v>0</v>
      </c>
      <c r="FA47" s="17">
        <v>0</v>
      </c>
      <c r="FB47" s="17">
        <v>0</v>
      </c>
      <c r="FC47" s="17">
        <v>0</v>
      </c>
      <c r="FD47" s="17">
        <v>0</v>
      </c>
      <c r="FE47" s="17">
        <v>0</v>
      </c>
      <c r="FF47" s="17">
        <v>0</v>
      </c>
      <c r="FG47" s="17">
        <v>0</v>
      </c>
      <c r="FH47" s="17">
        <v>0</v>
      </c>
      <c r="FI47" s="17">
        <v>0</v>
      </c>
      <c r="FJ47" s="17">
        <v>0</v>
      </c>
      <c r="FK47" s="17">
        <v>0</v>
      </c>
      <c r="FL47" s="17">
        <v>0</v>
      </c>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30"/>
    </row>
    <row r="48" spans="1:212" ht="25.5" customHeight="1" x14ac:dyDescent="0.2">
      <c r="A48" s="48">
        <v>45</v>
      </c>
      <c r="B48" s="3" t="s">
        <v>311</v>
      </c>
      <c r="C48" s="10" t="s">
        <v>47</v>
      </c>
      <c r="D48" s="143" t="s">
        <v>7</v>
      </c>
      <c r="E48" s="23">
        <v>85.477819065370184</v>
      </c>
      <c r="F48" s="147">
        <v>8193</v>
      </c>
      <c r="G48" s="18"/>
      <c r="H48" s="5">
        <v>87.056724132362362</v>
      </c>
      <c r="I48" s="5">
        <v>86.092170661519745</v>
      </c>
      <c r="J48" s="5">
        <v>86.787742720785388</v>
      </c>
      <c r="K48" s="5">
        <v>88.452944576295877</v>
      </c>
      <c r="L48" s="5">
        <v>89.386153848597132</v>
      </c>
      <c r="M48" s="5">
        <v>86.374378631021045</v>
      </c>
      <c r="N48" s="5">
        <v>84.996681972665542</v>
      </c>
      <c r="O48" s="5">
        <v>88.121821278642798</v>
      </c>
      <c r="P48" s="5">
        <v>88.628556767646629</v>
      </c>
      <c r="Q48" s="5">
        <v>85.881378675336265</v>
      </c>
      <c r="R48" s="5">
        <v>80.064933635193285</v>
      </c>
      <c r="S48" s="5">
        <v>88.780459873318392</v>
      </c>
      <c r="T48" s="5">
        <v>86.244305096227222</v>
      </c>
      <c r="U48" s="5">
        <v>83.030837956594652</v>
      </c>
      <c r="V48" s="5">
        <v>86.942689379800811</v>
      </c>
      <c r="W48" s="5">
        <v>84.8797996603531</v>
      </c>
      <c r="X48" s="5">
        <v>80.189323033926485</v>
      </c>
      <c r="Y48" s="18"/>
      <c r="Z48" s="153">
        <v>73.049726505511558</v>
      </c>
      <c r="AA48" s="25">
        <v>99.376233802202421</v>
      </c>
      <c r="AB48" s="5">
        <v>75.809681007413005</v>
      </c>
      <c r="AC48" s="5">
        <v>82.040343918518616</v>
      </c>
      <c r="AD48" s="5">
        <v>87.894680299720363</v>
      </c>
      <c r="AE48" s="5">
        <v>89.146576370213864</v>
      </c>
      <c r="AF48" s="5">
        <v>84.17228815482305</v>
      </c>
      <c r="AG48" s="5">
        <v>84.827642087525362</v>
      </c>
      <c r="AH48" s="5">
        <v>84.770240490503284</v>
      </c>
      <c r="AI48" s="5">
        <v>86.349330189641478</v>
      </c>
      <c r="AJ48" s="5">
        <v>82.96910695623238</v>
      </c>
      <c r="AK48" s="5">
        <v>86.423096000056105</v>
      </c>
      <c r="AL48" s="5">
        <v>86.244305096227222</v>
      </c>
      <c r="AM48" s="5">
        <v>81.465994556683455</v>
      </c>
      <c r="AN48" s="5">
        <v>87.597366061995572</v>
      </c>
      <c r="AO48" s="5">
        <v>84.351514849092553</v>
      </c>
      <c r="AP48" s="5">
        <v>90.936375365016673</v>
      </c>
      <c r="AQ48" s="5">
        <v>87.763421346311816</v>
      </c>
      <c r="AR48" s="5">
        <v>83.905637252554726</v>
      </c>
      <c r="AS48" s="5">
        <v>83.563845149640272</v>
      </c>
      <c r="AT48" s="5">
        <v>76.391220097754825</v>
      </c>
      <c r="AU48" s="5">
        <v>76.162209096630335</v>
      </c>
      <c r="AV48" s="5">
        <v>84.158672268768726</v>
      </c>
      <c r="AW48" s="5">
        <v>89.185420738467954</v>
      </c>
      <c r="AX48" s="5">
        <v>82.796232449973246</v>
      </c>
      <c r="AY48" s="5">
        <v>84.959408613621491</v>
      </c>
      <c r="AZ48" s="5">
        <v>89.536041321978615</v>
      </c>
      <c r="BA48" s="5">
        <v>85.338819212524129</v>
      </c>
      <c r="BB48" s="5">
        <v>85.180217756809142</v>
      </c>
      <c r="BC48" s="5">
        <v>87.001245749309959</v>
      </c>
      <c r="BD48" s="5">
        <v>83.045976901277072</v>
      </c>
      <c r="BE48" s="5">
        <v>89.253749324657477</v>
      </c>
      <c r="BF48" s="5">
        <v>88.00601233008517</v>
      </c>
      <c r="BG48" s="5">
        <v>87.323313184591001</v>
      </c>
      <c r="BH48" s="5">
        <v>82.704830663694011</v>
      </c>
      <c r="BI48" s="5">
        <v>87.335798629023728</v>
      </c>
      <c r="BJ48" s="5">
        <v>87.249952459191363</v>
      </c>
      <c r="BK48" s="5">
        <v>88.817471608422494</v>
      </c>
      <c r="BL48" s="5">
        <v>89.967718349912587</v>
      </c>
      <c r="BM48" s="5">
        <v>86.066498894944374</v>
      </c>
      <c r="BN48" s="5">
        <v>73.049726505511558</v>
      </c>
      <c r="BO48" s="5">
        <v>79.008913214410953</v>
      </c>
      <c r="BP48" s="5">
        <v>84.938345214965921</v>
      </c>
      <c r="BQ48" s="5">
        <v>75.005128334200549</v>
      </c>
      <c r="BR48" s="5">
        <v>86.092170661519745</v>
      </c>
      <c r="BS48" s="5">
        <v>92.934274607008277</v>
      </c>
      <c r="BT48" s="5">
        <v>86.85791337865021</v>
      </c>
      <c r="BU48" s="5">
        <v>77.661238583977394</v>
      </c>
      <c r="BV48" s="5">
        <v>80.309386238427024</v>
      </c>
      <c r="BW48" s="5">
        <v>81.125654044451409</v>
      </c>
      <c r="BX48" s="5">
        <v>81.764863282106873</v>
      </c>
      <c r="BY48" s="5">
        <v>95.938348027117783</v>
      </c>
      <c r="BZ48" s="5">
        <v>95.863098075322057</v>
      </c>
      <c r="CA48" s="5">
        <v>84.380515079171488</v>
      </c>
      <c r="CB48" s="5">
        <v>89.671114749603134</v>
      </c>
      <c r="CC48" s="5">
        <v>85.78283670827085</v>
      </c>
      <c r="CD48" s="5">
        <v>88.160544033369661</v>
      </c>
      <c r="CE48" s="5">
        <v>95.237411347186537</v>
      </c>
      <c r="CF48" s="5">
        <v>89.759394745295069</v>
      </c>
      <c r="CG48" s="5">
        <v>87.986904414458721</v>
      </c>
      <c r="CH48" s="5">
        <v>84.195786627547164</v>
      </c>
      <c r="CI48" s="5">
        <v>87.691816253272208</v>
      </c>
      <c r="CJ48" s="5">
        <v>95.6406156353368</v>
      </c>
      <c r="CK48" s="5">
        <v>88.119529243432808</v>
      </c>
      <c r="CL48" s="5">
        <v>98.963907502896234</v>
      </c>
      <c r="CM48" s="5">
        <v>93.750207939094665</v>
      </c>
      <c r="CN48" s="5">
        <v>98.265181370235467</v>
      </c>
      <c r="CO48" s="5"/>
      <c r="CP48" s="5">
        <v>88.612650945084624</v>
      </c>
      <c r="CQ48" s="5">
        <v>83.442116064812339</v>
      </c>
      <c r="CR48" s="5">
        <v>95.414514961874559</v>
      </c>
      <c r="CS48" s="5">
        <v>93.347927995387124</v>
      </c>
      <c r="CT48" s="5">
        <v>89.365815704244653</v>
      </c>
      <c r="CU48" s="5">
        <v>89.614454772671792</v>
      </c>
      <c r="CV48" s="5">
        <v>99.376233802202421</v>
      </c>
      <c r="CW48" s="5">
        <v>98.199770046231222</v>
      </c>
      <c r="CX48" s="5">
        <v>87.962765229857652</v>
      </c>
      <c r="CY48" s="5">
        <v>92.331029078265388</v>
      </c>
      <c r="CZ48" s="5">
        <v>85.111030800248159</v>
      </c>
      <c r="DA48" s="5">
        <v>80.267848026719562</v>
      </c>
      <c r="DB48" s="5">
        <v>96.709864280387436</v>
      </c>
      <c r="DC48" s="5"/>
      <c r="DD48" s="5">
        <v>80.128095370779448</v>
      </c>
      <c r="DE48" s="5">
        <v>88.054287394148716</v>
      </c>
      <c r="DF48" s="5"/>
      <c r="DG48" s="29">
        <v>0</v>
      </c>
      <c r="DH48" s="17">
        <v>0</v>
      </c>
      <c r="DI48" s="17">
        <v>0</v>
      </c>
      <c r="DJ48" s="17">
        <v>0</v>
      </c>
      <c r="DK48" s="17">
        <v>0</v>
      </c>
      <c r="DL48" s="17">
        <v>0</v>
      </c>
      <c r="DM48" s="17">
        <v>0</v>
      </c>
      <c r="DN48" s="17">
        <v>0</v>
      </c>
      <c r="DO48" s="17">
        <v>0</v>
      </c>
      <c r="DP48" s="17">
        <v>0</v>
      </c>
      <c r="DQ48" s="17">
        <v>-1</v>
      </c>
      <c r="DR48" s="17">
        <v>0</v>
      </c>
      <c r="DS48" s="17">
        <v>0</v>
      </c>
      <c r="DT48" s="17">
        <v>0</v>
      </c>
      <c r="DU48" s="17">
        <v>0</v>
      </c>
      <c r="DV48" s="17">
        <v>0</v>
      </c>
      <c r="DW48" s="30">
        <v>-1</v>
      </c>
      <c r="DX48" s="5"/>
      <c r="DY48" s="5"/>
      <c r="DZ48" s="5"/>
      <c r="EA48" s="29">
        <v>-1</v>
      </c>
      <c r="EB48" s="17">
        <v>0</v>
      </c>
      <c r="EC48" s="17">
        <v>0</v>
      </c>
      <c r="ED48" s="17">
        <v>0</v>
      </c>
      <c r="EE48" s="17">
        <v>0</v>
      </c>
      <c r="EF48" s="17">
        <v>0</v>
      </c>
      <c r="EG48" s="17">
        <v>0</v>
      </c>
      <c r="EH48" s="17">
        <v>0</v>
      </c>
      <c r="EI48" s="17">
        <v>0</v>
      </c>
      <c r="EJ48" s="17">
        <v>0</v>
      </c>
      <c r="EK48" s="17">
        <v>0</v>
      </c>
      <c r="EL48" s="17">
        <v>0</v>
      </c>
      <c r="EM48" s="17">
        <v>0</v>
      </c>
      <c r="EN48" s="17">
        <v>0</v>
      </c>
      <c r="EO48" s="17">
        <v>0</v>
      </c>
      <c r="EP48" s="17">
        <v>0</v>
      </c>
      <c r="EQ48" s="17">
        <v>0</v>
      </c>
      <c r="ER48" s="17">
        <v>0</v>
      </c>
      <c r="ES48" s="17">
        <v>-1</v>
      </c>
      <c r="ET48" s="17">
        <v>-1</v>
      </c>
      <c r="EU48" s="17">
        <v>0</v>
      </c>
      <c r="EV48" s="17">
        <v>0</v>
      </c>
      <c r="EW48" s="17">
        <v>0</v>
      </c>
      <c r="EX48" s="17">
        <v>0</v>
      </c>
      <c r="EY48" s="17">
        <v>0</v>
      </c>
      <c r="EZ48" s="17">
        <v>0</v>
      </c>
      <c r="FA48" s="17">
        <v>0</v>
      </c>
      <c r="FB48" s="17">
        <v>0</v>
      </c>
      <c r="FC48" s="17">
        <v>0</v>
      </c>
      <c r="FD48" s="17">
        <v>0</v>
      </c>
      <c r="FE48" s="17">
        <v>0</v>
      </c>
      <c r="FF48" s="17">
        <v>0</v>
      </c>
      <c r="FG48" s="17">
        <v>0</v>
      </c>
      <c r="FH48" s="17">
        <v>0</v>
      </c>
      <c r="FI48" s="17">
        <v>0</v>
      </c>
      <c r="FJ48" s="17">
        <v>0</v>
      </c>
      <c r="FK48" s="17">
        <v>0</v>
      </c>
      <c r="FL48" s="17">
        <v>0</v>
      </c>
      <c r="FM48" s="17">
        <v>0</v>
      </c>
      <c r="FN48" s="17">
        <v>0</v>
      </c>
      <c r="FO48" s="17">
        <v>0</v>
      </c>
      <c r="FP48" s="17">
        <v>0</v>
      </c>
      <c r="FQ48" s="17">
        <v>0</v>
      </c>
      <c r="FR48" s="17">
        <v>0</v>
      </c>
      <c r="FS48" s="17">
        <v>0</v>
      </c>
      <c r="FT48" s="17">
        <v>0</v>
      </c>
      <c r="FU48" s="17">
        <v>0</v>
      </c>
      <c r="FV48" s="17">
        <v>0</v>
      </c>
      <c r="FW48" s="17">
        <v>0</v>
      </c>
      <c r="FX48" s="17">
        <v>1</v>
      </c>
      <c r="FY48" s="17">
        <v>1</v>
      </c>
      <c r="FZ48" s="17">
        <v>0</v>
      </c>
      <c r="GA48" s="17">
        <v>0</v>
      </c>
      <c r="GB48" s="17">
        <v>0</v>
      </c>
      <c r="GC48" s="17">
        <v>0</v>
      </c>
      <c r="GD48" s="17">
        <v>0</v>
      </c>
      <c r="GE48" s="17">
        <v>0</v>
      </c>
      <c r="GF48" s="17">
        <v>0</v>
      </c>
      <c r="GG48" s="17">
        <v>0</v>
      </c>
      <c r="GH48" s="17">
        <v>0</v>
      </c>
      <c r="GI48" s="17">
        <v>0</v>
      </c>
      <c r="GJ48" s="17">
        <v>0</v>
      </c>
      <c r="GK48" s="17">
        <v>1</v>
      </c>
      <c r="GL48" s="17">
        <v>0</v>
      </c>
      <c r="GM48" s="17">
        <v>1</v>
      </c>
      <c r="GN48" s="17"/>
      <c r="GO48" s="17">
        <v>0</v>
      </c>
      <c r="GP48" s="17">
        <v>0</v>
      </c>
      <c r="GQ48" s="17">
        <v>0</v>
      </c>
      <c r="GR48" s="17">
        <v>0</v>
      </c>
      <c r="GS48" s="17">
        <v>0</v>
      </c>
      <c r="GT48" s="17">
        <v>0</v>
      </c>
      <c r="GU48" s="17">
        <v>1</v>
      </c>
      <c r="GV48" s="17">
        <v>0</v>
      </c>
      <c r="GW48" s="17">
        <v>0</v>
      </c>
      <c r="GX48" s="17">
        <v>0</v>
      </c>
      <c r="GY48" s="17">
        <v>0</v>
      </c>
      <c r="GZ48" s="17">
        <v>0</v>
      </c>
      <c r="HA48" s="17">
        <v>1</v>
      </c>
      <c r="HB48" s="17"/>
      <c r="HC48" s="17">
        <v>0</v>
      </c>
      <c r="HD48" s="30">
        <v>0</v>
      </c>
    </row>
    <row r="49" spans="1:212" ht="25.5" customHeight="1" x14ac:dyDescent="0.2">
      <c r="A49" s="48">
        <v>46</v>
      </c>
      <c r="B49" s="3" t="s">
        <v>311</v>
      </c>
      <c r="C49" s="10" t="s">
        <v>48</v>
      </c>
      <c r="D49" s="143" t="s">
        <v>31</v>
      </c>
      <c r="E49" s="23">
        <v>75.017828108689812</v>
      </c>
      <c r="F49" s="147">
        <v>7913</v>
      </c>
      <c r="G49" s="18"/>
      <c r="H49" s="5">
        <v>75.251828733621267</v>
      </c>
      <c r="I49" s="5">
        <v>75.240828724298808</v>
      </c>
      <c r="J49" s="5">
        <v>75.277002146178091</v>
      </c>
      <c r="K49" s="5">
        <v>75.429540845078762</v>
      </c>
      <c r="L49" s="5">
        <v>78.929270730157882</v>
      </c>
      <c r="M49" s="5">
        <v>75.088354045896494</v>
      </c>
      <c r="N49" s="5">
        <v>71.802236401983933</v>
      </c>
      <c r="O49" s="5">
        <v>78.621511474497908</v>
      </c>
      <c r="P49" s="5">
        <v>76.573324389860559</v>
      </c>
      <c r="Q49" s="5">
        <v>76.303095134136726</v>
      </c>
      <c r="R49" s="5">
        <v>72.765168033463127</v>
      </c>
      <c r="S49" s="5">
        <v>78.713905656090091</v>
      </c>
      <c r="T49" s="5">
        <v>72.882432242862066</v>
      </c>
      <c r="U49" s="5">
        <v>73.410441341102725</v>
      </c>
      <c r="V49" s="5">
        <v>77.805840503959672</v>
      </c>
      <c r="W49" s="5">
        <v>75.183932558137514</v>
      </c>
      <c r="X49" s="5">
        <v>70.718916832849118</v>
      </c>
      <c r="Y49" s="18"/>
      <c r="Z49" s="153">
        <v>52.177700194392962</v>
      </c>
      <c r="AA49" s="25">
        <v>94.222326137058801</v>
      </c>
      <c r="AB49" s="5">
        <v>68.939772360616928</v>
      </c>
      <c r="AC49" s="5">
        <v>73.802917515054119</v>
      </c>
      <c r="AD49" s="5">
        <v>77.275163064322541</v>
      </c>
      <c r="AE49" s="5">
        <v>79.777593655272213</v>
      </c>
      <c r="AF49" s="5">
        <v>75.429296863188029</v>
      </c>
      <c r="AG49" s="5">
        <v>70.541683263836802</v>
      </c>
      <c r="AH49" s="5">
        <v>77.466746246529496</v>
      </c>
      <c r="AI49" s="5">
        <v>76.052997568699524</v>
      </c>
      <c r="AJ49" s="5">
        <v>72.56363891871878</v>
      </c>
      <c r="AK49" s="5">
        <v>76.001838070604578</v>
      </c>
      <c r="AL49" s="5">
        <v>72.882432242862066</v>
      </c>
      <c r="AM49" s="5">
        <v>70.481046072745812</v>
      </c>
      <c r="AN49" s="5">
        <v>73.754083427209252</v>
      </c>
      <c r="AO49" s="5">
        <v>76.674406040278498</v>
      </c>
      <c r="AP49" s="5">
        <v>79.474096010260013</v>
      </c>
      <c r="AQ49" s="5">
        <v>74.806415514366975</v>
      </c>
      <c r="AR49" s="5">
        <v>76.267883638434824</v>
      </c>
      <c r="AS49" s="5">
        <v>76.559385076925651</v>
      </c>
      <c r="AT49" s="5">
        <v>66.127841853746105</v>
      </c>
      <c r="AU49" s="5">
        <v>67.370296487483756</v>
      </c>
      <c r="AV49" s="5">
        <v>74.697290791881699</v>
      </c>
      <c r="AW49" s="5">
        <v>75.231206902282892</v>
      </c>
      <c r="AX49" s="5">
        <v>68.929155435700167</v>
      </c>
      <c r="AY49" s="5">
        <v>79.047263335312351</v>
      </c>
      <c r="AZ49" s="5">
        <v>76.243654792680658</v>
      </c>
      <c r="BA49" s="5">
        <v>74.546161236152187</v>
      </c>
      <c r="BB49" s="5">
        <v>72.439616886604142</v>
      </c>
      <c r="BC49" s="5">
        <v>78.087894072336056</v>
      </c>
      <c r="BD49" s="5">
        <v>68.489787973464971</v>
      </c>
      <c r="BE49" s="5">
        <v>78.879256402695432</v>
      </c>
      <c r="BF49" s="5">
        <v>75.922831977440808</v>
      </c>
      <c r="BG49" s="5">
        <v>80.612076007130455</v>
      </c>
      <c r="BH49" s="5">
        <v>76.902926387342873</v>
      </c>
      <c r="BI49" s="5">
        <v>75.485542818984456</v>
      </c>
      <c r="BJ49" s="5">
        <v>73.390516551268831</v>
      </c>
      <c r="BK49" s="5">
        <v>80.457277900534933</v>
      </c>
      <c r="BL49" s="5">
        <v>74.902335487915636</v>
      </c>
      <c r="BM49" s="5">
        <v>72.911535147217847</v>
      </c>
      <c r="BN49" s="5">
        <v>70.011958575462316</v>
      </c>
      <c r="BO49" s="5">
        <v>79.677803004281003</v>
      </c>
      <c r="BP49" s="5">
        <v>71.837931555722818</v>
      </c>
      <c r="BQ49" s="5">
        <v>74.297791106226313</v>
      </c>
      <c r="BR49" s="5">
        <v>75.240828724298808</v>
      </c>
      <c r="BS49" s="5">
        <v>86.351264749104288</v>
      </c>
      <c r="BT49" s="5">
        <v>77.434074156425737</v>
      </c>
      <c r="BU49" s="5">
        <v>68.746642528787149</v>
      </c>
      <c r="BV49" s="5">
        <v>76.325676607094124</v>
      </c>
      <c r="BW49" s="5">
        <v>75.308878273940167</v>
      </c>
      <c r="BX49" s="5">
        <v>80.987024413200459</v>
      </c>
      <c r="BY49" s="5">
        <v>73.900587879346986</v>
      </c>
      <c r="BZ49" s="5">
        <v>76.658374818265983</v>
      </c>
      <c r="CA49" s="5">
        <v>78.843776403420634</v>
      </c>
      <c r="CB49" s="5">
        <v>82.23577099213945</v>
      </c>
      <c r="CC49" s="5">
        <v>66.010346796924424</v>
      </c>
      <c r="CD49" s="5">
        <v>70.123655710111649</v>
      </c>
      <c r="CE49" s="5">
        <v>80.638765341153132</v>
      </c>
      <c r="CF49" s="5">
        <v>68.683177309960143</v>
      </c>
      <c r="CG49" s="5">
        <v>73.459648620707128</v>
      </c>
      <c r="CH49" s="5">
        <v>72.18359969253433</v>
      </c>
      <c r="CI49" s="5">
        <v>60.699294999284717</v>
      </c>
      <c r="CJ49" s="5">
        <v>90.995246125746306</v>
      </c>
      <c r="CK49" s="5">
        <v>91.53549222375122</v>
      </c>
      <c r="CL49" s="5">
        <v>88.522942636999943</v>
      </c>
      <c r="CM49" s="5">
        <v>89.359322451338159</v>
      </c>
      <c r="CN49" s="5">
        <v>79.502551668757064</v>
      </c>
      <c r="CO49" s="5"/>
      <c r="CP49" s="5">
        <v>78.468125341269712</v>
      </c>
      <c r="CQ49" s="5">
        <v>82.933193352955072</v>
      </c>
      <c r="CR49" s="5">
        <v>89.048466218265347</v>
      </c>
      <c r="CS49" s="5">
        <v>77.642032415102491</v>
      </c>
      <c r="CT49" s="5">
        <v>83.039900890393895</v>
      </c>
      <c r="CU49" s="5">
        <v>52.177700194392962</v>
      </c>
      <c r="CV49" s="5">
        <v>88.46137862956958</v>
      </c>
      <c r="CW49" s="5"/>
      <c r="CX49" s="5">
        <v>79.662037201054318</v>
      </c>
      <c r="CY49" s="5">
        <v>89.664572261592525</v>
      </c>
      <c r="CZ49" s="5">
        <v>78.61071987268987</v>
      </c>
      <c r="DA49" s="5"/>
      <c r="DB49" s="5">
        <v>94.222326137058801</v>
      </c>
      <c r="DC49" s="5"/>
      <c r="DD49" s="5">
        <v>68.945151294379755</v>
      </c>
      <c r="DE49" s="5">
        <v>91.20081895533238</v>
      </c>
      <c r="DF49" s="5"/>
      <c r="DG49" s="29">
        <v>0</v>
      </c>
      <c r="DH49" s="17">
        <v>0</v>
      </c>
      <c r="DI49" s="17">
        <v>0</v>
      </c>
      <c r="DJ49" s="17">
        <v>0</v>
      </c>
      <c r="DK49" s="17">
        <v>0</v>
      </c>
      <c r="DL49" s="17">
        <v>0</v>
      </c>
      <c r="DM49" s="17">
        <v>0</v>
      </c>
      <c r="DN49" s="17">
        <v>0</v>
      </c>
      <c r="DO49" s="17">
        <v>0</v>
      </c>
      <c r="DP49" s="17">
        <v>0</v>
      </c>
      <c r="DQ49" s="17">
        <v>0</v>
      </c>
      <c r="DR49" s="17">
        <v>0</v>
      </c>
      <c r="DS49" s="17">
        <v>0</v>
      </c>
      <c r="DT49" s="17">
        <v>0</v>
      </c>
      <c r="DU49" s="17">
        <v>0</v>
      </c>
      <c r="DV49" s="17">
        <v>0</v>
      </c>
      <c r="DW49" s="30">
        <v>0</v>
      </c>
      <c r="DX49" s="5"/>
      <c r="DY49" s="5"/>
      <c r="DZ49" s="5"/>
      <c r="EA49" s="29">
        <v>0</v>
      </c>
      <c r="EB49" s="17">
        <v>0</v>
      </c>
      <c r="EC49" s="17">
        <v>0</v>
      </c>
      <c r="ED49" s="17">
        <v>0</v>
      </c>
      <c r="EE49" s="17">
        <v>0</v>
      </c>
      <c r="EF49" s="17">
        <v>0</v>
      </c>
      <c r="EG49" s="17">
        <v>0</v>
      </c>
      <c r="EH49" s="17">
        <v>0</v>
      </c>
      <c r="EI49" s="17">
        <v>0</v>
      </c>
      <c r="EJ49" s="17">
        <v>0</v>
      </c>
      <c r="EK49" s="17">
        <v>0</v>
      </c>
      <c r="EL49" s="17">
        <v>0</v>
      </c>
      <c r="EM49" s="17">
        <v>0</v>
      </c>
      <c r="EN49" s="17">
        <v>0</v>
      </c>
      <c r="EO49" s="17">
        <v>0</v>
      </c>
      <c r="EP49" s="17">
        <v>0</v>
      </c>
      <c r="EQ49" s="17">
        <v>0</v>
      </c>
      <c r="ER49" s="17">
        <v>0</v>
      </c>
      <c r="ES49" s="17">
        <v>-1</v>
      </c>
      <c r="ET49" s="17">
        <v>0</v>
      </c>
      <c r="EU49" s="17">
        <v>0</v>
      </c>
      <c r="EV49" s="17">
        <v>0</v>
      </c>
      <c r="EW49" s="17">
        <v>0</v>
      </c>
      <c r="EX49" s="17">
        <v>0</v>
      </c>
      <c r="EY49" s="17">
        <v>0</v>
      </c>
      <c r="EZ49" s="17">
        <v>0</v>
      </c>
      <c r="FA49" s="17">
        <v>0</v>
      </c>
      <c r="FB49" s="17">
        <v>0</v>
      </c>
      <c r="FC49" s="17">
        <v>0</v>
      </c>
      <c r="FD49" s="17">
        <v>0</v>
      </c>
      <c r="FE49" s="17">
        <v>0</v>
      </c>
      <c r="FF49" s="17">
        <v>0</v>
      </c>
      <c r="FG49" s="17">
        <v>0</v>
      </c>
      <c r="FH49" s="17">
        <v>0</v>
      </c>
      <c r="FI49" s="17">
        <v>0</v>
      </c>
      <c r="FJ49" s="17">
        <v>0</v>
      </c>
      <c r="FK49" s="17">
        <v>0</v>
      </c>
      <c r="FL49" s="17">
        <v>0</v>
      </c>
      <c r="FM49" s="17">
        <v>0</v>
      </c>
      <c r="FN49" s="17">
        <v>0</v>
      </c>
      <c r="FO49" s="17">
        <v>0</v>
      </c>
      <c r="FP49" s="17">
        <v>0</v>
      </c>
      <c r="FQ49" s="17">
        <v>0</v>
      </c>
      <c r="FR49" s="17">
        <v>0</v>
      </c>
      <c r="FS49" s="17">
        <v>0</v>
      </c>
      <c r="FT49" s="17">
        <v>0</v>
      </c>
      <c r="FU49" s="17">
        <v>0</v>
      </c>
      <c r="FV49" s="17">
        <v>0</v>
      </c>
      <c r="FW49" s="17">
        <v>0</v>
      </c>
      <c r="FX49" s="17">
        <v>0</v>
      </c>
      <c r="FY49" s="17">
        <v>0</v>
      </c>
      <c r="FZ49" s="17">
        <v>0</v>
      </c>
      <c r="GA49" s="17">
        <v>0</v>
      </c>
      <c r="GB49" s="17">
        <v>0</v>
      </c>
      <c r="GC49" s="17">
        <v>0</v>
      </c>
      <c r="GD49" s="17">
        <v>0</v>
      </c>
      <c r="GE49" s="17">
        <v>0</v>
      </c>
      <c r="GF49" s="17">
        <v>0</v>
      </c>
      <c r="GG49" s="17">
        <v>0</v>
      </c>
      <c r="GH49" s="17">
        <v>0</v>
      </c>
      <c r="GI49" s="17">
        <v>1</v>
      </c>
      <c r="GJ49" s="17">
        <v>0</v>
      </c>
      <c r="GK49" s="17">
        <v>0</v>
      </c>
      <c r="GL49" s="17">
        <v>0</v>
      </c>
      <c r="GM49" s="17">
        <v>0</v>
      </c>
      <c r="GN49" s="17"/>
      <c r="GO49" s="17">
        <v>0</v>
      </c>
      <c r="GP49" s="17">
        <v>0</v>
      </c>
      <c r="GQ49" s="17">
        <v>0</v>
      </c>
      <c r="GR49" s="17">
        <v>0</v>
      </c>
      <c r="GS49" s="17">
        <v>0</v>
      </c>
      <c r="GT49" s="17">
        <v>-1</v>
      </c>
      <c r="GU49" s="17">
        <v>0</v>
      </c>
      <c r="GV49" s="17"/>
      <c r="GW49" s="17">
        <v>0</v>
      </c>
      <c r="GX49" s="17">
        <v>1</v>
      </c>
      <c r="GY49" s="17">
        <v>0</v>
      </c>
      <c r="GZ49" s="17"/>
      <c r="HA49" s="17">
        <v>1</v>
      </c>
      <c r="HB49" s="17"/>
      <c r="HC49" s="17">
        <v>0</v>
      </c>
      <c r="HD49" s="30">
        <v>1</v>
      </c>
    </row>
    <row r="50" spans="1:212" ht="25.5" customHeight="1" x14ac:dyDescent="0.2">
      <c r="A50" s="48">
        <v>48</v>
      </c>
      <c r="B50" s="3" t="s">
        <v>312</v>
      </c>
      <c r="C50" s="10" t="s">
        <v>49</v>
      </c>
      <c r="D50" s="143" t="s">
        <v>11</v>
      </c>
      <c r="E50" s="23">
        <v>72.413883285649973</v>
      </c>
      <c r="F50" s="147">
        <v>8883</v>
      </c>
      <c r="G50" s="18"/>
      <c r="H50" s="5">
        <v>75.805256895317115</v>
      </c>
      <c r="I50" s="5">
        <v>72.02709148141146</v>
      </c>
      <c r="J50" s="5">
        <v>71.896539358203739</v>
      </c>
      <c r="K50" s="5">
        <v>72.265950881654149</v>
      </c>
      <c r="L50" s="5">
        <v>77.607585492509983</v>
      </c>
      <c r="M50" s="5">
        <v>70.904088267388062</v>
      </c>
      <c r="N50" s="5">
        <v>69.258346900728256</v>
      </c>
      <c r="O50" s="5">
        <v>78.905566814450637</v>
      </c>
      <c r="P50" s="5">
        <v>76.007344452142192</v>
      </c>
      <c r="Q50" s="5">
        <v>71.399064893719185</v>
      </c>
      <c r="R50" s="5">
        <v>62.879189496690337</v>
      </c>
      <c r="S50" s="5">
        <v>79.292633023250886</v>
      </c>
      <c r="T50" s="5">
        <v>69.683523888122608</v>
      </c>
      <c r="U50" s="5">
        <v>73.83911999799858</v>
      </c>
      <c r="V50" s="5">
        <v>73.104225158050255</v>
      </c>
      <c r="W50" s="5">
        <v>78.187588213785787</v>
      </c>
      <c r="X50" s="5">
        <v>63.77779316015787</v>
      </c>
      <c r="Y50" s="18"/>
      <c r="Z50" s="153">
        <v>55.817963542090652</v>
      </c>
      <c r="AA50" s="25">
        <v>90.559686037661834</v>
      </c>
      <c r="AB50" s="5">
        <v>62.301056659201969</v>
      </c>
      <c r="AC50" s="5">
        <v>73.507908273946882</v>
      </c>
      <c r="AD50" s="5">
        <v>77.550813574320671</v>
      </c>
      <c r="AE50" s="5">
        <v>70.191687257932713</v>
      </c>
      <c r="AF50" s="5">
        <v>63.470325146481841</v>
      </c>
      <c r="AG50" s="5">
        <v>65.012689280186294</v>
      </c>
      <c r="AH50" s="5">
        <v>74.279658309389433</v>
      </c>
      <c r="AI50" s="5">
        <v>77.092466189267512</v>
      </c>
      <c r="AJ50" s="5">
        <v>74.781112287656114</v>
      </c>
      <c r="AK50" s="5">
        <v>67.633536309491504</v>
      </c>
      <c r="AL50" s="5">
        <v>69.683523888122608</v>
      </c>
      <c r="AM50" s="5">
        <v>64.779740068753497</v>
      </c>
      <c r="AN50" s="5">
        <v>65.659132811099155</v>
      </c>
      <c r="AO50" s="5">
        <v>68.563670118438807</v>
      </c>
      <c r="AP50" s="5">
        <v>78.858899209188579</v>
      </c>
      <c r="AQ50" s="5">
        <v>67.308352415068256</v>
      </c>
      <c r="AR50" s="5">
        <v>71.435051849669847</v>
      </c>
      <c r="AS50" s="5">
        <v>58.526139760584648</v>
      </c>
      <c r="AT50" s="5">
        <v>64.83668561800296</v>
      </c>
      <c r="AU50" s="5">
        <v>60.985773699904357</v>
      </c>
      <c r="AV50" s="5">
        <v>72.572234720807074</v>
      </c>
      <c r="AW50" s="5">
        <v>76.872478590257458</v>
      </c>
      <c r="AX50" s="5">
        <v>75.025762658448329</v>
      </c>
      <c r="AY50" s="5">
        <v>55.817963542090652</v>
      </c>
      <c r="AZ50" s="5">
        <v>79.120094306372735</v>
      </c>
      <c r="BA50" s="5">
        <v>76.648843538462799</v>
      </c>
      <c r="BB50" s="5">
        <v>65.991189922447703</v>
      </c>
      <c r="BC50" s="5">
        <v>71.251890629622807</v>
      </c>
      <c r="BD50" s="5">
        <v>75.837169162548406</v>
      </c>
      <c r="BE50" s="5">
        <v>71.962711743945874</v>
      </c>
      <c r="BF50" s="5">
        <v>73.020880546035698</v>
      </c>
      <c r="BG50" s="5">
        <v>78.657861236509248</v>
      </c>
      <c r="BH50" s="5">
        <v>82.943262190981955</v>
      </c>
      <c r="BI50" s="5">
        <v>73.562000895463015</v>
      </c>
      <c r="BJ50" s="5">
        <v>70.639752752392411</v>
      </c>
      <c r="BK50" s="5">
        <v>74.823334513885555</v>
      </c>
      <c r="BL50" s="5">
        <v>72.402468392236301</v>
      </c>
      <c r="BM50" s="5">
        <v>73.985712240085107</v>
      </c>
      <c r="BN50" s="5">
        <v>73.184344351185729</v>
      </c>
      <c r="BO50" s="5">
        <v>81.761525378282656</v>
      </c>
      <c r="BP50" s="5">
        <v>78.79972374993568</v>
      </c>
      <c r="BQ50" s="5">
        <v>61.66387198699659</v>
      </c>
      <c r="BR50" s="5">
        <v>72.02709148141146</v>
      </c>
      <c r="BS50" s="5">
        <v>75.842523199828008</v>
      </c>
      <c r="BT50" s="5">
        <v>74.864832661402332</v>
      </c>
      <c r="BU50" s="5">
        <v>65.183472072350682</v>
      </c>
      <c r="BV50" s="5"/>
      <c r="BW50" s="5">
        <v>64.339380816204056</v>
      </c>
      <c r="BX50" s="5">
        <v>79.820671657837607</v>
      </c>
      <c r="BY50" s="5">
        <v>77.850482731424847</v>
      </c>
      <c r="BZ50" s="5">
        <v>69.372783309382953</v>
      </c>
      <c r="CA50" s="5">
        <v>83.720988068399137</v>
      </c>
      <c r="CB50" s="5">
        <v>85.95113457528403</v>
      </c>
      <c r="CC50" s="5">
        <v>82.558922848011122</v>
      </c>
      <c r="CD50" s="5">
        <v>69.81728474831381</v>
      </c>
      <c r="CE50" s="5">
        <v>88.027373464540688</v>
      </c>
      <c r="CF50" s="5">
        <v>81.816462537189665</v>
      </c>
      <c r="CG50" s="5">
        <v>79.61733689931684</v>
      </c>
      <c r="CH50" s="5">
        <v>75.898306522007104</v>
      </c>
      <c r="CI50" s="5">
        <v>81.355273501078244</v>
      </c>
      <c r="CJ50" s="5">
        <v>80.845242327881266</v>
      </c>
      <c r="CK50" s="5">
        <v>77.986491581085119</v>
      </c>
      <c r="CL50" s="5">
        <v>83.948467675542034</v>
      </c>
      <c r="CM50" s="5">
        <v>65.586909179140477</v>
      </c>
      <c r="CN50" s="5">
        <v>70.665614942511553</v>
      </c>
      <c r="CO50" s="5">
        <v>72.896908104467428</v>
      </c>
      <c r="CP50" s="5">
        <v>81.245662788159407</v>
      </c>
      <c r="CQ50" s="5">
        <v>88.950068066165727</v>
      </c>
      <c r="CR50" s="5">
        <v>79.007370762518519</v>
      </c>
      <c r="CS50" s="5">
        <v>77.230723425424216</v>
      </c>
      <c r="CT50" s="5">
        <v>82.651271500063601</v>
      </c>
      <c r="CU50" s="5">
        <v>67.719530613446807</v>
      </c>
      <c r="CV50" s="5">
        <v>90.559686037661834</v>
      </c>
      <c r="CW50" s="5">
        <v>63.591186285900648</v>
      </c>
      <c r="CX50" s="5">
        <v>74.031803582824693</v>
      </c>
      <c r="CY50" s="5">
        <v>83.193438818324552</v>
      </c>
      <c r="CZ50" s="5">
        <v>79.075596445158752</v>
      </c>
      <c r="DA50" s="5">
        <v>66.512790606833704</v>
      </c>
      <c r="DB50" s="5">
        <v>84.161318955677729</v>
      </c>
      <c r="DC50" s="5">
        <v>88.000965008092436</v>
      </c>
      <c r="DD50" s="5">
        <v>74.86845908749001</v>
      </c>
      <c r="DE50" s="5">
        <v>77.683551223285761</v>
      </c>
      <c r="DF50" s="5"/>
      <c r="DG50" s="29">
        <v>0</v>
      </c>
      <c r="DH50" s="17">
        <v>0</v>
      </c>
      <c r="DI50" s="17">
        <v>0</v>
      </c>
      <c r="DJ50" s="17">
        <v>0</v>
      </c>
      <c r="DK50" s="17">
        <v>0</v>
      </c>
      <c r="DL50" s="17">
        <v>0</v>
      </c>
      <c r="DM50" s="17">
        <v>0</v>
      </c>
      <c r="DN50" s="17">
        <v>1</v>
      </c>
      <c r="DO50" s="17">
        <v>0</v>
      </c>
      <c r="DP50" s="17">
        <v>0</v>
      </c>
      <c r="DQ50" s="17">
        <v>-1</v>
      </c>
      <c r="DR50" s="17">
        <v>1</v>
      </c>
      <c r="DS50" s="17">
        <v>0</v>
      </c>
      <c r="DT50" s="17">
        <v>0</v>
      </c>
      <c r="DU50" s="17">
        <v>0</v>
      </c>
      <c r="DV50" s="17">
        <v>1</v>
      </c>
      <c r="DW50" s="30">
        <v>-1</v>
      </c>
      <c r="DX50" s="5"/>
      <c r="DY50" s="5"/>
      <c r="DZ50" s="5"/>
      <c r="EA50" s="29">
        <v>-1</v>
      </c>
      <c r="EB50" s="17">
        <v>0</v>
      </c>
      <c r="EC50" s="17">
        <v>0</v>
      </c>
      <c r="ED50" s="17">
        <v>0</v>
      </c>
      <c r="EE50" s="17">
        <v>0</v>
      </c>
      <c r="EF50" s="17">
        <v>0</v>
      </c>
      <c r="EG50" s="17">
        <v>0</v>
      </c>
      <c r="EH50" s="17">
        <v>0</v>
      </c>
      <c r="EI50" s="17">
        <v>0</v>
      </c>
      <c r="EJ50" s="17">
        <v>0</v>
      </c>
      <c r="EK50" s="17">
        <v>0</v>
      </c>
      <c r="EL50" s="17">
        <v>0</v>
      </c>
      <c r="EM50" s="17">
        <v>0</v>
      </c>
      <c r="EN50" s="17">
        <v>0</v>
      </c>
      <c r="EO50" s="17">
        <v>0</v>
      </c>
      <c r="EP50" s="17">
        <v>0</v>
      </c>
      <c r="EQ50" s="17">
        <v>0</v>
      </c>
      <c r="ER50" s="17">
        <v>-1</v>
      </c>
      <c r="ES50" s="17">
        <v>0</v>
      </c>
      <c r="ET50" s="17">
        <v>-1</v>
      </c>
      <c r="EU50" s="17">
        <v>0</v>
      </c>
      <c r="EV50" s="17">
        <v>0</v>
      </c>
      <c r="EW50" s="17">
        <v>0</v>
      </c>
      <c r="EX50" s="17">
        <v>-1</v>
      </c>
      <c r="EY50" s="17">
        <v>0</v>
      </c>
      <c r="EZ50" s="17">
        <v>0</v>
      </c>
      <c r="FA50" s="17">
        <v>0</v>
      </c>
      <c r="FB50" s="17">
        <v>0</v>
      </c>
      <c r="FC50" s="17">
        <v>0</v>
      </c>
      <c r="FD50" s="17">
        <v>0</v>
      </c>
      <c r="FE50" s="17">
        <v>0</v>
      </c>
      <c r="FF50" s="17">
        <v>0</v>
      </c>
      <c r="FG50" s="17">
        <v>1</v>
      </c>
      <c r="FH50" s="17">
        <v>0</v>
      </c>
      <c r="FI50" s="17">
        <v>0</v>
      </c>
      <c r="FJ50" s="17">
        <v>0</v>
      </c>
      <c r="FK50" s="17">
        <v>0</v>
      </c>
      <c r="FL50" s="17">
        <v>0</v>
      </c>
      <c r="FM50" s="17">
        <v>0</v>
      </c>
      <c r="FN50" s="17">
        <v>0</v>
      </c>
      <c r="FO50" s="17">
        <v>0</v>
      </c>
      <c r="FP50" s="17">
        <v>0</v>
      </c>
      <c r="FQ50" s="17">
        <v>0</v>
      </c>
      <c r="FR50" s="17">
        <v>0</v>
      </c>
      <c r="FS50" s="17">
        <v>0</v>
      </c>
      <c r="FT50" s="17">
        <v>0</v>
      </c>
      <c r="FU50" s="17"/>
      <c r="FV50" s="17">
        <v>0</v>
      </c>
      <c r="FW50" s="17">
        <v>0</v>
      </c>
      <c r="FX50" s="17">
        <v>0</v>
      </c>
      <c r="FY50" s="17">
        <v>0</v>
      </c>
      <c r="FZ50" s="17">
        <v>0</v>
      </c>
      <c r="GA50" s="17">
        <v>1</v>
      </c>
      <c r="GB50" s="17">
        <v>0</v>
      </c>
      <c r="GC50" s="17">
        <v>0</v>
      </c>
      <c r="GD50" s="17">
        <v>1</v>
      </c>
      <c r="GE50" s="17">
        <v>0</v>
      </c>
      <c r="GF50" s="17">
        <v>0</v>
      </c>
      <c r="GG50" s="17">
        <v>0</v>
      </c>
      <c r="GH50" s="17">
        <v>0</v>
      </c>
      <c r="GI50" s="17">
        <v>0</v>
      </c>
      <c r="GJ50" s="17">
        <v>0</v>
      </c>
      <c r="GK50" s="17">
        <v>0</v>
      </c>
      <c r="GL50" s="17">
        <v>0</v>
      </c>
      <c r="GM50" s="17">
        <v>0</v>
      </c>
      <c r="GN50" s="17">
        <v>0</v>
      </c>
      <c r="GO50" s="17">
        <v>0</v>
      </c>
      <c r="GP50" s="17">
        <v>0</v>
      </c>
      <c r="GQ50" s="17">
        <v>0</v>
      </c>
      <c r="GR50" s="17">
        <v>0</v>
      </c>
      <c r="GS50" s="17">
        <v>0</v>
      </c>
      <c r="GT50" s="17">
        <v>0</v>
      </c>
      <c r="GU50" s="17">
        <v>1</v>
      </c>
      <c r="GV50" s="17">
        <v>0</v>
      </c>
      <c r="GW50" s="17">
        <v>0</v>
      </c>
      <c r="GX50" s="17">
        <v>0</v>
      </c>
      <c r="GY50" s="17">
        <v>0</v>
      </c>
      <c r="GZ50" s="17">
        <v>0</v>
      </c>
      <c r="HA50" s="17">
        <v>0</v>
      </c>
      <c r="HB50" s="17">
        <v>0</v>
      </c>
      <c r="HC50" s="17">
        <v>0</v>
      </c>
      <c r="HD50" s="30">
        <v>0</v>
      </c>
    </row>
    <row r="51" spans="1:212" ht="25.5" customHeight="1" x14ac:dyDescent="0.2">
      <c r="A51" s="48">
        <v>49</v>
      </c>
      <c r="B51" s="3" t="s">
        <v>312</v>
      </c>
      <c r="C51" s="10" t="s">
        <v>50</v>
      </c>
      <c r="D51" s="143" t="s">
        <v>11</v>
      </c>
      <c r="E51" s="23">
        <v>71.38913387543893</v>
      </c>
      <c r="F51" s="147">
        <v>9183</v>
      </c>
      <c r="G51" s="18"/>
      <c r="H51" s="5">
        <v>73.57705073150602</v>
      </c>
      <c r="I51" s="5">
        <v>63.647935588327051</v>
      </c>
      <c r="J51" s="5">
        <v>68.95256997636811</v>
      </c>
      <c r="K51" s="5">
        <v>72.589347209420708</v>
      </c>
      <c r="L51" s="5">
        <v>69.155063166923284</v>
      </c>
      <c r="M51" s="5">
        <v>71.800831723156364</v>
      </c>
      <c r="N51" s="5">
        <v>70.429438986534819</v>
      </c>
      <c r="O51" s="5">
        <v>73.624025230136411</v>
      </c>
      <c r="P51" s="5">
        <v>71.83214777140239</v>
      </c>
      <c r="Q51" s="5">
        <v>73.021283651754672</v>
      </c>
      <c r="R51" s="5">
        <v>68.709485034888786</v>
      </c>
      <c r="S51" s="5">
        <v>75.781514325500098</v>
      </c>
      <c r="T51" s="5">
        <v>69.349298454078308</v>
      </c>
      <c r="U51" s="5">
        <v>71.297624049007311</v>
      </c>
      <c r="V51" s="5">
        <v>77.301690557246943</v>
      </c>
      <c r="W51" s="5">
        <v>73.481226652740318</v>
      </c>
      <c r="X51" s="5">
        <v>68.069380242208453</v>
      </c>
      <c r="Y51" s="18"/>
      <c r="Z51" s="153">
        <v>57.346427149872881</v>
      </c>
      <c r="AA51" s="25">
        <v>90.35913684156651</v>
      </c>
      <c r="AB51" s="5">
        <v>68.895487907543966</v>
      </c>
      <c r="AC51" s="5">
        <v>73.653297655807265</v>
      </c>
      <c r="AD51" s="5">
        <v>75.541405761173664</v>
      </c>
      <c r="AE51" s="5">
        <v>70.67243381232467</v>
      </c>
      <c r="AF51" s="5">
        <v>71.436997659976782</v>
      </c>
      <c r="AG51" s="5">
        <v>67.7816146396504</v>
      </c>
      <c r="AH51" s="5">
        <v>74.011381492914452</v>
      </c>
      <c r="AI51" s="5">
        <v>71.365068313264999</v>
      </c>
      <c r="AJ51" s="5">
        <v>66.251733521427553</v>
      </c>
      <c r="AK51" s="5">
        <v>72.824657132855819</v>
      </c>
      <c r="AL51" s="5">
        <v>69.349298454078308</v>
      </c>
      <c r="AM51" s="5">
        <v>67.527025434634396</v>
      </c>
      <c r="AN51" s="5">
        <v>65.958140706451601</v>
      </c>
      <c r="AO51" s="5">
        <v>75.195842222841748</v>
      </c>
      <c r="AP51" s="5">
        <v>80.092215948645915</v>
      </c>
      <c r="AQ51" s="5">
        <v>61.927378458481343</v>
      </c>
      <c r="AR51" s="5">
        <v>74.875672656413201</v>
      </c>
      <c r="AS51" s="5">
        <v>62.893922470567368</v>
      </c>
      <c r="AT51" s="5">
        <v>66.435094594589131</v>
      </c>
      <c r="AU51" s="5">
        <v>67.452538008734209</v>
      </c>
      <c r="AV51" s="5">
        <v>77.50984626452771</v>
      </c>
      <c r="AW51" s="5">
        <v>64.289509536699157</v>
      </c>
      <c r="AX51" s="5">
        <v>67.370128188121782</v>
      </c>
      <c r="AY51" s="5">
        <v>63.373414591964305</v>
      </c>
      <c r="AZ51" s="5">
        <v>74.263192596085489</v>
      </c>
      <c r="BA51" s="5">
        <v>76.435159547678168</v>
      </c>
      <c r="BB51" s="5">
        <v>58.78597469713177</v>
      </c>
      <c r="BC51" s="5">
        <v>68.465281627758017</v>
      </c>
      <c r="BD51" s="5">
        <v>70.285008017669043</v>
      </c>
      <c r="BE51" s="5">
        <v>68.364380241738274</v>
      </c>
      <c r="BF51" s="5">
        <v>71.970216359140437</v>
      </c>
      <c r="BG51" s="5">
        <v>73.397550289081863</v>
      </c>
      <c r="BH51" s="5">
        <v>77.263079401247751</v>
      </c>
      <c r="BI51" s="5">
        <v>71.079126742012306</v>
      </c>
      <c r="BJ51" s="5">
        <v>70.729215308138805</v>
      </c>
      <c r="BK51" s="5">
        <v>73.108674431555059</v>
      </c>
      <c r="BL51" s="5">
        <v>73.339118063617974</v>
      </c>
      <c r="BM51" s="5">
        <v>71.706351212579094</v>
      </c>
      <c r="BN51" s="5">
        <v>67.127523142700909</v>
      </c>
      <c r="BO51" s="5">
        <v>80.047149351229976</v>
      </c>
      <c r="BP51" s="5">
        <v>68.72785695940405</v>
      </c>
      <c r="BQ51" s="5">
        <v>59.380924277638158</v>
      </c>
      <c r="BR51" s="5">
        <v>63.647935588327051</v>
      </c>
      <c r="BS51" s="5">
        <v>66.670999505653796</v>
      </c>
      <c r="BT51" s="5">
        <v>57.346427149872881</v>
      </c>
      <c r="BU51" s="5">
        <v>67.840718054306677</v>
      </c>
      <c r="BV51" s="5"/>
      <c r="BW51" s="5">
        <v>73.635623696090718</v>
      </c>
      <c r="BX51" s="5">
        <v>75.631480138925895</v>
      </c>
      <c r="BY51" s="5">
        <v>77.362056543376838</v>
      </c>
      <c r="BZ51" s="5">
        <v>77.744458166759799</v>
      </c>
      <c r="CA51" s="5">
        <v>81.491968717867152</v>
      </c>
      <c r="CB51" s="5">
        <v>86.834112201881396</v>
      </c>
      <c r="CC51" s="5">
        <v>78.385534014818006</v>
      </c>
      <c r="CD51" s="5">
        <v>66.424353568038839</v>
      </c>
      <c r="CE51" s="5">
        <v>75.598251475969661</v>
      </c>
      <c r="CF51" s="5">
        <v>72.129981812708223</v>
      </c>
      <c r="CG51" s="5">
        <v>78.518800829752891</v>
      </c>
      <c r="CH51" s="5">
        <v>67.231678304433572</v>
      </c>
      <c r="CI51" s="5">
        <v>74.174587038872232</v>
      </c>
      <c r="CJ51" s="5">
        <v>75.99463317366056</v>
      </c>
      <c r="CK51" s="5">
        <v>75.051860911179617</v>
      </c>
      <c r="CL51" s="5">
        <v>80.618010309349259</v>
      </c>
      <c r="CM51" s="5">
        <v>73.825897952196343</v>
      </c>
      <c r="CN51" s="5">
        <v>65.505741493185027</v>
      </c>
      <c r="CO51" s="5">
        <v>81.506420484137521</v>
      </c>
      <c r="CP51" s="5">
        <v>90.35913684156651</v>
      </c>
      <c r="CQ51" s="5">
        <v>74.89430553743766</v>
      </c>
      <c r="CR51" s="5">
        <v>76.635306676552887</v>
      </c>
      <c r="CS51" s="5">
        <v>75.70525656752875</v>
      </c>
      <c r="CT51" s="5">
        <v>86.836120449454157</v>
      </c>
      <c r="CU51" s="5">
        <v>58.634558067248932</v>
      </c>
      <c r="CV51" s="5">
        <v>79.91112163533009</v>
      </c>
      <c r="CW51" s="5">
        <v>58.615269164319862</v>
      </c>
      <c r="CX51" s="5">
        <v>81.76695771911038</v>
      </c>
      <c r="CY51" s="5">
        <v>87.70701866226733</v>
      </c>
      <c r="CZ51" s="5">
        <v>71.324365868584167</v>
      </c>
      <c r="DA51" s="5">
        <v>65.762694844124781</v>
      </c>
      <c r="DB51" s="5">
        <v>82.57743303775392</v>
      </c>
      <c r="DC51" s="5">
        <v>84.895059446564872</v>
      </c>
      <c r="DD51" s="5">
        <v>66.768829277247448</v>
      </c>
      <c r="DE51" s="5">
        <v>83.495899888434863</v>
      </c>
      <c r="DF51" s="5"/>
      <c r="DG51" s="29">
        <v>0</v>
      </c>
      <c r="DH51" s="17">
        <v>0</v>
      </c>
      <c r="DI51" s="17">
        <v>0</v>
      </c>
      <c r="DJ51" s="17">
        <v>0</v>
      </c>
      <c r="DK51" s="17">
        <v>0</v>
      </c>
      <c r="DL51" s="17">
        <v>0</v>
      </c>
      <c r="DM51" s="17">
        <v>0</v>
      </c>
      <c r="DN51" s="17">
        <v>0</v>
      </c>
      <c r="DO51" s="17">
        <v>0</v>
      </c>
      <c r="DP51" s="17">
        <v>0</v>
      </c>
      <c r="DQ51" s="17">
        <v>0</v>
      </c>
      <c r="DR51" s="17">
        <v>0</v>
      </c>
      <c r="DS51" s="17">
        <v>0</v>
      </c>
      <c r="DT51" s="17">
        <v>0</v>
      </c>
      <c r="DU51" s="17">
        <v>1</v>
      </c>
      <c r="DV51" s="17">
        <v>0</v>
      </c>
      <c r="DW51" s="30">
        <v>0</v>
      </c>
      <c r="DX51" s="5"/>
      <c r="DY51" s="5"/>
      <c r="DZ51" s="5"/>
      <c r="EA51" s="29">
        <v>0</v>
      </c>
      <c r="EB51" s="17">
        <v>0</v>
      </c>
      <c r="EC51" s="17">
        <v>0</v>
      </c>
      <c r="ED51" s="17">
        <v>0</v>
      </c>
      <c r="EE51" s="17">
        <v>0</v>
      </c>
      <c r="EF51" s="17">
        <v>0</v>
      </c>
      <c r="EG51" s="17">
        <v>0</v>
      </c>
      <c r="EH51" s="17">
        <v>0</v>
      </c>
      <c r="EI51" s="17">
        <v>0</v>
      </c>
      <c r="EJ51" s="17">
        <v>0</v>
      </c>
      <c r="EK51" s="17">
        <v>0</v>
      </c>
      <c r="EL51" s="17">
        <v>0</v>
      </c>
      <c r="EM51" s="17">
        <v>0</v>
      </c>
      <c r="EN51" s="17">
        <v>0</v>
      </c>
      <c r="EO51" s="17">
        <v>1</v>
      </c>
      <c r="EP51" s="17">
        <v>-1</v>
      </c>
      <c r="EQ51" s="17">
        <v>0</v>
      </c>
      <c r="ER51" s="17">
        <v>0</v>
      </c>
      <c r="ES51" s="17">
        <v>0</v>
      </c>
      <c r="ET51" s="17">
        <v>0</v>
      </c>
      <c r="EU51" s="17">
        <v>0</v>
      </c>
      <c r="EV51" s="17">
        <v>0</v>
      </c>
      <c r="EW51" s="17">
        <v>0</v>
      </c>
      <c r="EX51" s="17">
        <v>0</v>
      </c>
      <c r="EY51" s="17">
        <v>0</v>
      </c>
      <c r="EZ51" s="17">
        <v>0</v>
      </c>
      <c r="FA51" s="17">
        <v>-1</v>
      </c>
      <c r="FB51" s="17">
        <v>0</v>
      </c>
      <c r="FC51" s="17">
        <v>0</v>
      </c>
      <c r="FD51" s="17">
        <v>0</v>
      </c>
      <c r="FE51" s="17">
        <v>0</v>
      </c>
      <c r="FF51" s="17">
        <v>0</v>
      </c>
      <c r="FG51" s="17">
        <v>0</v>
      </c>
      <c r="FH51" s="17">
        <v>0</v>
      </c>
      <c r="FI51" s="17">
        <v>0</v>
      </c>
      <c r="FJ51" s="17">
        <v>0</v>
      </c>
      <c r="FK51" s="17">
        <v>0</v>
      </c>
      <c r="FL51" s="17">
        <v>0</v>
      </c>
      <c r="FM51" s="17">
        <v>0</v>
      </c>
      <c r="FN51" s="17">
        <v>0</v>
      </c>
      <c r="FO51" s="17">
        <v>0</v>
      </c>
      <c r="FP51" s="17">
        <v>0</v>
      </c>
      <c r="FQ51" s="17">
        <v>0</v>
      </c>
      <c r="FR51" s="17">
        <v>0</v>
      </c>
      <c r="FS51" s="17">
        <v>0</v>
      </c>
      <c r="FT51" s="17">
        <v>0</v>
      </c>
      <c r="FU51" s="17"/>
      <c r="FV51" s="17">
        <v>0</v>
      </c>
      <c r="FW51" s="17">
        <v>0</v>
      </c>
      <c r="FX51" s="17">
        <v>0</v>
      </c>
      <c r="FY51" s="17">
        <v>0</v>
      </c>
      <c r="FZ51" s="17">
        <v>0</v>
      </c>
      <c r="GA51" s="17">
        <v>1</v>
      </c>
      <c r="GB51" s="17">
        <v>0</v>
      </c>
      <c r="GC51" s="17">
        <v>0</v>
      </c>
      <c r="GD51" s="17">
        <v>0</v>
      </c>
      <c r="GE51" s="17">
        <v>0</v>
      </c>
      <c r="GF51" s="17">
        <v>0</v>
      </c>
      <c r="GG51" s="17">
        <v>0</v>
      </c>
      <c r="GH51" s="17">
        <v>0</v>
      </c>
      <c r="GI51" s="17">
        <v>0</v>
      </c>
      <c r="GJ51" s="17">
        <v>0</v>
      </c>
      <c r="GK51" s="17">
        <v>0</v>
      </c>
      <c r="GL51" s="17">
        <v>0</v>
      </c>
      <c r="GM51" s="17">
        <v>0</v>
      </c>
      <c r="GN51" s="17">
        <v>0</v>
      </c>
      <c r="GO51" s="17">
        <v>1</v>
      </c>
      <c r="GP51" s="17">
        <v>0</v>
      </c>
      <c r="GQ51" s="17">
        <v>0</v>
      </c>
      <c r="GR51" s="17">
        <v>0</v>
      </c>
      <c r="GS51" s="17">
        <v>0</v>
      </c>
      <c r="GT51" s="17">
        <v>0</v>
      </c>
      <c r="GU51" s="17">
        <v>0</v>
      </c>
      <c r="GV51" s="17">
        <v>0</v>
      </c>
      <c r="GW51" s="17">
        <v>0</v>
      </c>
      <c r="GX51" s="17">
        <v>1</v>
      </c>
      <c r="GY51" s="17">
        <v>0</v>
      </c>
      <c r="GZ51" s="17">
        <v>0</v>
      </c>
      <c r="HA51" s="17">
        <v>0</v>
      </c>
      <c r="HB51" s="17">
        <v>0</v>
      </c>
      <c r="HC51" s="17">
        <v>0</v>
      </c>
      <c r="HD51" s="30">
        <v>0</v>
      </c>
    </row>
    <row r="52" spans="1:212" ht="25.5" customHeight="1" x14ac:dyDescent="0.2">
      <c r="A52" s="48">
        <v>50</v>
      </c>
      <c r="B52" s="3" t="s">
        <v>312</v>
      </c>
      <c r="C52" s="10" t="s">
        <v>51</v>
      </c>
      <c r="D52" s="143" t="s">
        <v>11</v>
      </c>
      <c r="E52" s="23">
        <v>70.969598665017401</v>
      </c>
      <c r="F52" s="147">
        <v>5300</v>
      </c>
      <c r="G52" s="18"/>
      <c r="H52" s="5">
        <v>74.679443094954848</v>
      </c>
      <c r="I52" s="5">
        <v>63.755852609705634</v>
      </c>
      <c r="J52" s="5">
        <v>74.02372346536103</v>
      </c>
      <c r="K52" s="5">
        <v>74.177072793293519</v>
      </c>
      <c r="L52" s="5">
        <v>68.593972803679833</v>
      </c>
      <c r="M52" s="5">
        <v>76.060858816001442</v>
      </c>
      <c r="N52" s="5">
        <v>67.675803508101794</v>
      </c>
      <c r="O52" s="5">
        <v>77.580183752309281</v>
      </c>
      <c r="P52" s="5">
        <v>72.621041203179217</v>
      </c>
      <c r="Q52" s="5">
        <v>70.000092736694199</v>
      </c>
      <c r="R52" s="5">
        <v>63.270627006790015</v>
      </c>
      <c r="S52" s="5">
        <v>78.986802570232896</v>
      </c>
      <c r="T52" s="5">
        <v>65.573343057197647</v>
      </c>
      <c r="U52" s="5">
        <v>67.323698395720825</v>
      </c>
      <c r="V52" s="5">
        <v>76.459908912892914</v>
      </c>
      <c r="W52" s="5">
        <v>75.964419832568893</v>
      </c>
      <c r="X52" s="5">
        <v>58.015276657905233</v>
      </c>
      <c r="Y52" s="18"/>
      <c r="Z52" s="153">
        <v>44.965775505856527</v>
      </c>
      <c r="AA52" s="25">
        <v>91.911551213820118</v>
      </c>
      <c r="AB52" s="5">
        <v>58.452703367425428</v>
      </c>
      <c r="AC52" s="5">
        <v>64.425655947095038</v>
      </c>
      <c r="AD52" s="5">
        <v>75.219897686222623</v>
      </c>
      <c r="AE52" s="5">
        <v>80.394079594900774</v>
      </c>
      <c r="AF52" s="5">
        <v>65.698368550915006</v>
      </c>
      <c r="AG52" s="5">
        <v>64.14359584042333</v>
      </c>
      <c r="AH52" s="5">
        <v>69.367532774501711</v>
      </c>
      <c r="AI52" s="5">
        <v>72.198324238548523</v>
      </c>
      <c r="AJ52" s="5">
        <v>64.272437677025678</v>
      </c>
      <c r="AK52" s="5">
        <v>71.64600860304472</v>
      </c>
      <c r="AL52" s="5">
        <v>65.573343057197647</v>
      </c>
      <c r="AM52" s="5">
        <v>56.740327135654169</v>
      </c>
      <c r="AN52" s="5">
        <v>68.982560398599873</v>
      </c>
      <c r="AO52" s="5">
        <v>70.219525569725022</v>
      </c>
      <c r="AP52" s="5">
        <v>84.359227656868768</v>
      </c>
      <c r="AQ52" s="5">
        <v>66.300961991103563</v>
      </c>
      <c r="AR52" s="5">
        <v>58.434272293905245</v>
      </c>
      <c r="AS52" s="5">
        <v>44.965775505856527</v>
      </c>
      <c r="AT52" s="5">
        <v>55.142534501608118</v>
      </c>
      <c r="AU52" s="5">
        <v>59.431398722002918</v>
      </c>
      <c r="AV52" s="5">
        <v>73.407714503012329</v>
      </c>
      <c r="AW52" s="5">
        <v>62.983082145129188</v>
      </c>
      <c r="AX52" s="5">
        <v>68.927426962904207</v>
      </c>
      <c r="AY52" s="5">
        <v>61.205944444336723</v>
      </c>
      <c r="AZ52" s="5">
        <v>72.683410012312734</v>
      </c>
      <c r="BA52" s="5">
        <v>76.938206917979826</v>
      </c>
      <c r="BB52" s="5">
        <v>63.873737214275735</v>
      </c>
      <c r="BC52" s="5">
        <v>78.111393089824048</v>
      </c>
      <c r="BD52" s="5">
        <v>75.624235094181742</v>
      </c>
      <c r="BE52" s="5">
        <v>77.47577299590121</v>
      </c>
      <c r="BF52" s="5">
        <v>68.908571417859491</v>
      </c>
      <c r="BG52" s="5">
        <v>74.405197260001842</v>
      </c>
      <c r="BH52" s="5">
        <v>74.629424750094955</v>
      </c>
      <c r="BI52" s="5">
        <v>73.011015267936045</v>
      </c>
      <c r="BJ52" s="5">
        <v>77.95305730094617</v>
      </c>
      <c r="BK52" s="5">
        <v>78.712839301953522</v>
      </c>
      <c r="BL52" s="5">
        <v>78.515736745555188</v>
      </c>
      <c r="BM52" s="5">
        <v>74.168122392427009</v>
      </c>
      <c r="BN52" s="5"/>
      <c r="BO52" s="5">
        <v>84.393358544806546</v>
      </c>
      <c r="BP52" s="5">
        <v>68.262273752349856</v>
      </c>
      <c r="BQ52" s="5"/>
      <c r="BR52" s="5">
        <v>63.755852609705634</v>
      </c>
      <c r="BS52" s="5">
        <v>79.752881960991346</v>
      </c>
      <c r="BT52" s="5">
        <v>67.798024653007033</v>
      </c>
      <c r="BU52" s="5">
        <v>68.345381879432807</v>
      </c>
      <c r="BV52" s="5"/>
      <c r="BW52" s="5">
        <v>71.48340040824273</v>
      </c>
      <c r="BX52" s="5"/>
      <c r="BY52" s="5">
        <v>64.259625117675327</v>
      </c>
      <c r="BZ52" s="5">
        <v>78.420860684305609</v>
      </c>
      <c r="CA52" s="5">
        <v>81.428302001903859</v>
      </c>
      <c r="CB52" s="5">
        <v>91.911551213820118</v>
      </c>
      <c r="CC52" s="5"/>
      <c r="CD52" s="5">
        <v>67.217628071864084</v>
      </c>
      <c r="CE52" s="5">
        <v>83.743859013512306</v>
      </c>
      <c r="CF52" s="5"/>
      <c r="CG52" s="5"/>
      <c r="CH52" s="5">
        <v>79.056239362123634</v>
      </c>
      <c r="CI52" s="5">
        <v>72.353733473538838</v>
      </c>
      <c r="CJ52" s="5">
        <v>78.863676598902714</v>
      </c>
      <c r="CK52" s="5">
        <v>76.591928140237314</v>
      </c>
      <c r="CL52" s="5"/>
      <c r="CM52" s="5"/>
      <c r="CN52" s="5"/>
      <c r="CO52" s="5"/>
      <c r="CP52" s="5">
        <v>83.842396449731993</v>
      </c>
      <c r="CQ52" s="5">
        <v>77.927482741587852</v>
      </c>
      <c r="CR52" s="5">
        <v>81.204095879044004</v>
      </c>
      <c r="CS52" s="5"/>
      <c r="CT52" s="5"/>
      <c r="CU52" s="5"/>
      <c r="CV52" s="5"/>
      <c r="CW52" s="5">
        <v>80.606031895532425</v>
      </c>
      <c r="CX52" s="5">
        <v>85.372203407795709</v>
      </c>
      <c r="CY52" s="5">
        <v>86.254056719659943</v>
      </c>
      <c r="CZ52" s="5">
        <v>76.566024689515629</v>
      </c>
      <c r="DA52" s="5"/>
      <c r="DB52" s="5">
        <v>79.940876795298848</v>
      </c>
      <c r="DC52" s="5"/>
      <c r="DD52" s="5"/>
      <c r="DE52" s="5">
        <v>80.85402927276084</v>
      </c>
      <c r="DF52" s="5"/>
      <c r="DG52" s="29">
        <v>0</v>
      </c>
      <c r="DH52" s="17">
        <v>0</v>
      </c>
      <c r="DI52" s="17">
        <v>0</v>
      </c>
      <c r="DJ52" s="17">
        <v>0</v>
      </c>
      <c r="DK52" s="17">
        <v>0</v>
      </c>
      <c r="DL52" s="17">
        <v>0</v>
      </c>
      <c r="DM52" s="17">
        <v>0</v>
      </c>
      <c r="DN52" s="17">
        <v>0</v>
      </c>
      <c r="DO52" s="17">
        <v>0</v>
      </c>
      <c r="DP52" s="17">
        <v>0</v>
      </c>
      <c r="DQ52" s="17">
        <v>-1</v>
      </c>
      <c r="DR52" s="17">
        <v>0</v>
      </c>
      <c r="DS52" s="17">
        <v>0</v>
      </c>
      <c r="DT52" s="17">
        <v>0</v>
      </c>
      <c r="DU52" s="17">
        <v>0</v>
      </c>
      <c r="DV52" s="17">
        <v>0</v>
      </c>
      <c r="DW52" s="30">
        <v>-1</v>
      </c>
      <c r="DX52" s="5"/>
      <c r="DY52" s="5"/>
      <c r="DZ52" s="5"/>
      <c r="EA52" s="29">
        <v>0</v>
      </c>
      <c r="EB52" s="17">
        <v>0</v>
      </c>
      <c r="EC52" s="17">
        <v>0</v>
      </c>
      <c r="ED52" s="17">
        <v>0</v>
      </c>
      <c r="EE52" s="17">
        <v>0</v>
      </c>
      <c r="EF52" s="17">
        <v>0</v>
      </c>
      <c r="EG52" s="17">
        <v>0</v>
      </c>
      <c r="EH52" s="17">
        <v>0</v>
      </c>
      <c r="EI52" s="17">
        <v>0</v>
      </c>
      <c r="EJ52" s="17">
        <v>0</v>
      </c>
      <c r="EK52" s="17">
        <v>0</v>
      </c>
      <c r="EL52" s="17">
        <v>-1</v>
      </c>
      <c r="EM52" s="17">
        <v>0</v>
      </c>
      <c r="EN52" s="17">
        <v>0</v>
      </c>
      <c r="EO52" s="17">
        <v>1</v>
      </c>
      <c r="EP52" s="17">
        <v>0</v>
      </c>
      <c r="EQ52" s="17">
        <v>-1</v>
      </c>
      <c r="ER52" s="17">
        <v>-1</v>
      </c>
      <c r="ES52" s="17">
        <v>-1</v>
      </c>
      <c r="ET52" s="17">
        <v>0</v>
      </c>
      <c r="EU52" s="17">
        <v>0</v>
      </c>
      <c r="EV52" s="17">
        <v>0</v>
      </c>
      <c r="EW52" s="17">
        <v>0</v>
      </c>
      <c r="EX52" s="17">
        <v>0</v>
      </c>
      <c r="EY52" s="17">
        <v>0</v>
      </c>
      <c r="EZ52" s="17">
        <v>0</v>
      </c>
      <c r="FA52" s="17">
        <v>0</v>
      </c>
      <c r="FB52" s="17">
        <v>0</v>
      </c>
      <c r="FC52" s="17">
        <v>0</v>
      </c>
      <c r="FD52" s="17">
        <v>0</v>
      </c>
      <c r="FE52" s="17">
        <v>0</v>
      </c>
      <c r="FF52" s="17">
        <v>0</v>
      </c>
      <c r="FG52" s="17">
        <v>0</v>
      </c>
      <c r="FH52" s="17">
        <v>0</v>
      </c>
      <c r="FI52" s="17">
        <v>0</v>
      </c>
      <c r="FJ52" s="17">
        <v>0</v>
      </c>
      <c r="FK52" s="17">
        <v>0</v>
      </c>
      <c r="FL52" s="17">
        <v>0</v>
      </c>
      <c r="FM52" s="17"/>
      <c r="FN52" s="17">
        <v>0</v>
      </c>
      <c r="FO52" s="17">
        <v>0</v>
      </c>
      <c r="FP52" s="17"/>
      <c r="FQ52" s="17">
        <v>0</v>
      </c>
      <c r="FR52" s="17">
        <v>0</v>
      </c>
      <c r="FS52" s="17">
        <v>0</v>
      </c>
      <c r="FT52" s="17">
        <v>0</v>
      </c>
      <c r="FU52" s="17"/>
      <c r="FV52" s="17">
        <v>0</v>
      </c>
      <c r="FW52" s="17"/>
      <c r="FX52" s="17">
        <v>0</v>
      </c>
      <c r="FY52" s="17">
        <v>0</v>
      </c>
      <c r="FZ52" s="17">
        <v>0</v>
      </c>
      <c r="GA52" s="17">
        <v>1</v>
      </c>
      <c r="GB52" s="17"/>
      <c r="GC52" s="17">
        <v>0</v>
      </c>
      <c r="GD52" s="17">
        <v>0</v>
      </c>
      <c r="GE52" s="17"/>
      <c r="GF52" s="17"/>
      <c r="GG52" s="17">
        <v>0</v>
      </c>
      <c r="GH52" s="17">
        <v>0</v>
      </c>
      <c r="GI52" s="17">
        <v>0</v>
      </c>
      <c r="GJ52" s="17">
        <v>0</v>
      </c>
      <c r="GK52" s="17"/>
      <c r="GL52" s="17"/>
      <c r="GM52" s="17"/>
      <c r="GN52" s="17"/>
      <c r="GO52" s="17">
        <v>0</v>
      </c>
      <c r="GP52" s="17">
        <v>0</v>
      </c>
      <c r="GQ52" s="17">
        <v>0</v>
      </c>
      <c r="GR52" s="17"/>
      <c r="GS52" s="17"/>
      <c r="GT52" s="17"/>
      <c r="GU52" s="17"/>
      <c r="GV52" s="17">
        <v>0</v>
      </c>
      <c r="GW52" s="17">
        <v>0</v>
      </c>
      <c r="GX52" s="17">
        <v>0</v>
      </c>
      <c r="GY52" s="17">
        <v>0</v>
      </c>
      <c r="GZ52" s="17"/>
      <c r="HA52" s="17">
        <v>0</v>
      </c>
      <c r="HB52" s="17"/>
      <c r="HC52" s="17"/>
      <c r="HD52" s="30">
        <v>0</v>
      </c>
    </row>
    <row r="53" spans="1:212" ht="25.5" customHeight="1" x14ac:dyDescent="0.2">
      <c r="A53" s="48">
        <v>51</v>
      </c>
      <c r="B53" s="3" t="s">
        <v>312</v>
      </c>
      <c r="C53" s="10" t="s">
        <v>52</v>
      </c>
      <c r="D53" s="143" t="s">
        <v>11</v>
      </c>
      <c r="E53" s="23">
        <v>61.709041144821427</v>
      </c>
      <c r="F53" s="147">
        <v>4557</v>
      </c>
      <c r="G53" s="18"/>
      <c r="H53" s="5">
        <v>65.593544278054011</v>
      </c>
      <c r="I53" s="5">
        <v>55.439927204473541</v>
      </c>
      <c r="J53" s="5">
        <v>63.097423517458296</v>
      </c>
      <c r="K53" s="5">
        <v>66.160860489590874</v>
      </c>
      <c r="L53" s="5">
        <v>59.413724276872529</v>
      </c>
      <c r="M53" s="5">
        <v>63.549605471341764</v>
      </c>
      <c r="N53" s="5">
        <v>57.388173961944602</v>
      </c>
      <c r="O53" s="5">
        <v>65.571320023405448</v>
      </c>
      <c r="P53" s="5">
        <v>64.788310801936404</v>
      </c>
      <c r="Q53" s="5">
        <v>62.479415881941172</v>
      </c>
      <c r="R53" s="5">
        <v>59.156113123970798</v>
      </c>
      <c r="S53" s="5">
        <v>63.009704657780198</v>
      </c>
      <c r="T53" s="5">
        <v>57.483712783916651</v>
      </c>
      <c r="U53" s="5">
        <v>62.573271709575288</v>
      </c>
      <c r="V53" s="5">
        <v>64.313111397990113</v>
      </c>
      <c r="W53" s="5">
        <v>64.157591167199371</v>
      </c>
      <c r="X53" s="5">
        <v>50.350151596039417</v>
      </c>
      <c r="Y53" s="18"/>
      <c r="Z53" s="153">
        <v>44.772756808213018</v>
      </c>
      <c r="AA53" s="25">
        <v>82.287023491484163</v>
      </c>
      <c r="AB53" s="5">
        <v>54.227090025837711</v>
      </c>
      <c r="AC53" s="5">
        <v>58.280832708435085</v>
      </c>
      <c r="AD53" s="5">
        <v>69.981448612287906</v>
      </c>
      <c r="AE53" s="5">
        <v>63.685930107897505</v>
      </c>
      <c r="AF53" s="5">
        <v>60.718281914606798</v>
      </c>
      <c r="AG53" s="5">
        <v>52.65167514006621</v>
      </c>
      <c r="AH53" s="5">
        <v>69.8868520855154</v>
      </c>
      <c r="AI53" s="5">
        <v>64.103790344150113</v>
      </c>
      <c r="AJ53" s="5">
        <v>61.244378585882671</v>
      </c>
      <c r="AK53" s="5">
        <v>62.514089545187581</v>
      </c>
      <c r="AL53" s="5">
        <v>57.483712783916651</v>
      </c>
      <c r="AM53" s="5">
        <v>51.845386457828759</v>
      </c>
      <c r="AN53" s="5">
        <v>60.85677481694507</v>
      </c>
      <c r="AO53" s="5">
        <v>55.791123777243243</v>
      </c>
      <c r="AP53" s="5">
        <v>75.131715741494105</v>
      </c>
      <c r="AQ53" s="5">
        <v>56.719750207558995</v>
      </c>
      <c r="AR53" s="5">
        <v>63.743056574335725</v>
      </c>
      <c r="AS53" s="5">
        <v>44.772756808213018</v>
      </c>
      <c r="AT53" s="5">
        <v>52.019564894564716</v>
      </c>
      <c r="AU53" s="5">
        <v>55.866507922228962</v>
      </c>
      <c r="AV53" s="5">
        <v>68.970684210777748</v>
      </c>
      <c r="AW53" s="5">
        <v>61.64139208005556</v>
      </c>
      <c r="AX53" s="5">
        <v>60.603725742244784</v>
      </c>
      <c r="AY53" s="5">
        <v>57.931471306386683</v>
      </c>
      <c r="AZ53" s="5">
        <v>58.923959266560999</v>
      </c>
      <c r="BA53" s="5">
        <v>58.499804901859612</v>
      </c>
      <c r="BB53" s="5">
        <v>49.425579924134382</v>
      </c>
      <c r="BC53" s="5">
        <v>61.914954439415759</v>
      </c>
      <c r="BD53" s="5">
        <v>69.473058211558651</v>
      </c>
      <c r="BE53" s="5">
        <v>73.400781713634728</v>
      </c>
      <c r="BF53" s="5">
        <v>66.230590853284085</v>
      </c>
      <c r="BG53" s="5">
        <v>63.629162373033701</v>
      </c>
      <c r="BH53" s="5">
        <v>72.884828421019648</v>
      </c>
      <c r="BI53" s="5">
        <v>52.824364191349993</v>
      </c>
      <c r="BJ53" s="5">
        <v>73.439238857885954</v>
      </c>
      <c r="BK53" s="5">
        <v>64.976271539264758</v>
      </c>
      <c r="BL53" s="5">
        <v>73.184824993152901</v>
      </c>
      <c r="BM53" s="5">
        <v>60.849106052858339</v>
      </c>
      <c r="BN53" s="5"/>
      <c r="BO53" s="5">
        <v>64.60444062117196</v>
      </c>
      <c r="BP53" s="5"/>
      <c r="BQ53" s="5"/>
      <c r="BR53" s="5">
        <v>55.439927204473541</v>
      </c>
      <c r="BS53" s="5"/>
      <c r="BT53" s="5"/>
      <c r="BU53" s="5">
        <v>49.532231454904853</v>
      </c>
      <c r="BV53" s="5"/>
      <c r="BW53" s="5">
        <v>49.58164533374871</v>
      </c>
      <c r="BX53" s="5"/>
      <c r="BY53" s="5">
        <v>66.485019584546109</v>
      </c>
      <c r="BZ53" s="5"/>
      <c r="CA53" s="5">
        <v>62.571251481063818</v>
      </c>
      <c r="CB53" s="5"/>
      <c r="CC53" s="5"/>
      <c r="CD53" s="5">
        <v>58.618657174512201</v>
      </c>
      <c r="CE53" s="5">
        <v>63.141198402531863</v>
      </c>
      <c r="CF53" s="5"/>
      <c r="CG53" s="5"/>
      <c r="CH53" s="5"/>
      <c r="CI53" s="5"/>
      <c r="CJ53" s="5"/>
      <c r="CK53" s="5"/>
      <c r="CL53" s="5"/>
      <c r="CM53" s="5"/>
      <c r="CN53" s="5"/>
      <c r="CO53" s="5"/>
      <c r="CP53" s="5">
        <v>82.287023491484163</v>
      </c>
      <c r="CQ53" s="5"/>
      <c r="CR53" s="5"/>
      <c r="CS53" s="5"/>
      <c r="CT53" s="5"/>
      <c r="CU53" s="5"/>
      <c r="CV53" s="5"/>
      <c r="CW53" s="5"/>
      <c r="CX53" s="5"/>
      <c r="CY53" s="5">
        <v>67.784812795706713</v>
      </c>
      <c r="CZ53" s="5"/>
      <c r="DA53" s="5"/>
      <c r="DB53" s="5"/>
      <c r="DC53" s="5"/>
      <c r="DD53" s="5"/>
      <c r="DE53" s="5"/>
      <c r="DF53" s="5"/>
      <c r="DG53" s="29">
        <v>0</v>
      </c>
      <c r="DH53" s="17">
        <v>0</v>
      </c>
      <c r="DI53" s="17">
        <v>0</v>
      </c>
      <c r="DJ53" s="17">
        <v>0</v>
      </c>
      <c r="DK53" s="17">
        <v>0</v>
      </c>
      <c r="DL53" s="17">
        <v>0</v>
      </c>
      <c r="DM53" s="17">
        <v>0</v>
      </c>
      <c r="DN53" s="17">
        <v>0</v>
      </c>
      <c r="DO53" s="17">
        <v>0</v>
      </c>
      <c r="DP53" s="17">
        <v>0</v>
      </c>
      <c r="DQ53" s="17">
        <v>0</v>
      </c>
      <c r="DR53" s="17">
        <v>0</v>
      </c>
      <c r="DS53" s="17">
        <v>0</v>
      </c>
      <c r="DT53" s="17">
        <v>0</v>
      </c>
      <c r="DU53" s="17">
        <v>0</v>
      </c>
      <c r="DV53" s="17">
        <v>0</v>
      </c>
      <c r="DW53" s="30">
        <v>-1</v>
      </c>
      <c r="DX53" s="5"/>
      <c r="DY53" s="5"/>
      <c r="DZ53" s="5"/>
      <c r="EA53" s="29">
        <v>0</v>
      </c>
      <c r="EB53" s="17">
        <v>0</v>
      </c>
      <c r="EC53" s="17">
        <v>0</v>
      </c>
      <c r="ED53" s="17">
        <v>0</v>
      </c>
      <c r="EE53" s="17">
        <v>0</v>
      </c>
      <c r="EF53" s="17">
        <v>0</v>
      </c>
      <c r="EG53" s="17">
        <v>0</v>
      </c>
      <c r="EH53" s="17">
        <v>0</v>
      </c>
      <c r="EI53" s="17">
        <v>0</v>
      </c>
      <c r="EJ53" s="17">
        <v>0</v>
      </c>
      <c r="EK53" s="17">
        <v>0</v>
      </c>
      <c r="EL53" s="17">
        <v>0</v>
      </c>
      <c r="EM53" s="17">
        <v>0</v>
      </c>
      <c r="EN53" s="17">
        <v>0</v>
      </c>
      <c r="EO53" s="17">
        <v>1</v>
      </c>
      <c r="EP53" s="17">
        <v>0</v>
      </c>
      <c r="EQ53" s="17">
        <v>0</v>
      </c>
      <c r="ER53" s="17">
        <v>-1</v>
      </c>
      <c r="ES53" s="17">
        <v>0</v>
      </c>
      <c r="ET53" s="17">
        <v>0</v>
      </c>
      <c r="EU53" s="17">
        <v>0</v>
      </c>
      <c r="EV53" s="17">
        <v>0</v>
      </c>
      <c r="EW53" s="17">
        <v>0</v>
      </c>
      <c r="EX53" s="17">
        <v>0</v>
      </c>
      <c r="EY53" s="17">
        <v>0</v>
      </c>
      <c r="EZ53" s="17">
        <v>0</v>
      </c>
      <c r="FA53" s="17">
        <v>0</v>
      </c>
      <c r="FB53" s="17">
        <v>0</v>
      </c>
      <c r="FC53" s="17">
        <v>0</v>
      </c>
      <c r="FD53" s="17">
        <v>1</v>
      </c>
      <c r="FE53" s="17">
        <v>0</v>
      </c>
      <c r="FF53" s="17">
        <v>0</v>
      </c>
      <c r="FG53" s="17">
        <v>0</v>
      </c>
      <c r="FH53" s="17">
        <v>0</v>
      </c>
      <c r="FI53" s="17">
        <v>0</v>
      </c>
      <c r="FJ53" s="17">
        <v>0</v>
      </c>
      <c r="FK53" s="17">
        <v>0</v>
      </c>
      <c r="FL53" s="17">
        <v>0</v>
      </c>
      <c r="FM53" s="17"/>
      <c r="FN53" s="17">
        <v>0</v>
      </c>
      <c r="FO53" s="17"/>
      <c r="FP53" s="17"/>
      <c r="FQ53" s="17">
        <v>0</v>
      </c>
      <c r="FR53" s="17"/>
      <c r="FS53" s="17"/>
      <c r="FT53" s="17">
        <v>0</v>
      </c>
      <c r="FU53" s="17"/>
      <c r="FV53" s="17">
        <v>0</v>
      </c>
      <c r="FW53" s="17"/>
      <c r="FX53" s="17">
        <v>0</v>
      </c>
      <c r="FY53" s="17"/>
      <c r="FZ53" s="17">
        <v>0</v>
      </c>
      <c r="GA53" s="17"/>
      <c r="GB53" s="17"/>
      <c r="GC53" s="17">
        <v>0</v>
      </c>
      <c r="GD53" s="17">
        <v>0</v>
      </c>
      <c r="GE53" s="17"/>
      <c r="GF53" s="17"/>
      <c r="GG53" s="17"/>
      <c r="GH53" s="17"/>
      <c r="GI53" s="17"/>
      <c r="GJ53" s="17"/>
      <c r="GK53" s="17"/>
      <c r="GL53" s="17"/>
      <c r="GM53" s="17"/>
      <c r="GN53" s="17"/>
      <c r="GO53" s="17">
        <v>1</v>
      </c>
      <c r="GP53" s="17"/>
      <c r="GQ53" s="17"/>
      <c r="GR53" s="17"/>
      <c r="GS53" s="17"/>
      <c r="GT53" s="17"/>
      <c r="GU53" s="17"/>
      <c r="GV53" s="17"/>
      <c r="GW53" s="17"/>
      <c r="GX53" s="17">
        <v>0</v>
      </c>
      <c r="GY53" s="17"/>
      <c r="GZ53" s="17"/>
      <c r="HA53" s="17"/>
      <c r="HB53" s="17"/>
      <c r="HC53" s="17"/>
      <c r="HD53" s="30"/>
    </row>
    <row r="54" spans="1:212" ht="25.5" customHeight="1" x14ac:dyDescent="0.2">
      <c r="A54" s="48">
        <v>52</v>
      </c>
      <c r="B54" s="3" t="s">
        <v>312</v>
      </c>
      <c r="C54" s="10" t="s">
        <v>53</v>
      </c>
      <c r="D54" s="143" t="s">
        <v>29</v>
      </c>
      <c r="E54" s="23">
        <v>83.785682476703897</v>
      </c>
      <c r="F54" s="147">
        <v>8586</v>
      </c>
      <c r="G54" s="18"/>
      <c r="H54" s="5">
        <v>82.953415628494298</v>
      </c>
      <c r="I54" s="5">
        <v>77.263321794963588</v>
      </c>
      <c r="J54" s="5">
        <v>85.108853011512906</v>
      </c>
      <c r="K54" s="5">
        <v>85.40811331883198</v>
      </c>
      <c r="L54" s="5">
        <v>81.60647018398474</v>
      </c>
      <c r="M54" s="5">
        <v>79.512042808296528</v>
      </c>
      <c r="N54" s="5">
        <v>86.144439665433779</v>
      </c>
      <c r="O54" s="5">
        <v>84.290351012697613</v>
      </c>
      <c r="P54" s="5">
        <v>86.221643043045361</v>
      </c>
      <c r="Q54" s="5">
        <v>83.915783149813478</v>
      </c>
      <c r="R54" s="5">
        <v>81.784171679155321</v>
      </c>
      <c r="S54" s="5">
        <v>81.634897135470368</v>
      </c>
      <c r="T54" s="5">
        <v>74.391372269718445</v>
      </c>
      <c r="U54" s="5">
        <v>84.593522903233406</v>
      </c>
      <c r="V54" s="5">
        <v>86.94784859419164</v>
      </c>
      <c r="W54" s="5">
        <v>84.54164763713996</v>
      </c>
      <c r="X54" s="5">
        <v>82.284169689474467</v>
      </c>
      <c r="Y54" s="18"/>
      <c r="Z54" s="153">
        <v>68.498148020641651</v>
      </c>
      <c r="AA54" s="25">
        <v>94.114128595025235</v>
      </c>
      <c r="AB54" s="5">
        <v>79.818283047334219</v>
      </c>
      <c r="AC54" s="5">
        <v>81.811766149498112</v>
      </c>
      <c r="AD54" s="5">
        <v>82.357463314833666</v>
      </c>
      <c r="AE54" s="5">
        <v>88.579338968770173</v>
      </c>
      <c r="AF54" s="5">
        <v>81.11789991029876</v>
      </c>
      <c r="AG54" s="5">
        <v>87.903031093821653</v>
      </c>
      <c r="AH54" s="5">
        <v>83.425350806525671</v>
      </c>
      <c r="AI54" s="5">
        <v>86.656156516562177</v>
      </c>
      <c r="AJ54" s="5">
        <v>85.400907611383218</v>
      </c>
      <c r="AK54" s="5">
        <v>86.584736198498319</v>
      </c>
      <c r="AL54" s="5">
        <v>74.391372269718445</v>
      </c>
      <c r="AM54" s="5">
        <v>82.921278028946702</v>
      </c>
      <c r="AN54" s="5">
        <v>80.991862628055529</v>
      </c>
      <c r="AO54" s="5">
        <v>83.652994705284556</v>
      </c>
      <c r="AP54" s="5">
        <v>91.852684914128062</v>
      </c>
      <c r="AQ54" s="5">
        <v>82.260164769884682</v>
      </c>
      <c r="AR54" s="5">
        <v>81.135034810564093</v>
      </c>
      <c r="AS54" s="5">
        <v>81.060291723454185</v>
      </c>
      <c r="AT54" s="5">
        <v>75.123531014189055</v>
      </c>
      <c r="AU54" s="5">
        <v>84.01311420765829</v>
      </c>
      <c r="AV54" s="5">
        <v>85.685002689406531</v>
      </c>
      <c r="AW54" s="5">
        <v>81.085680921825016</v>
      </c>
      <c r="AX54" s="5">
        <v>80.011243519242925</v>
      </c>
      <c r="AY54" s="5">
        <v>79.409959778926236</v>
      </c>
      <c r="AZ54" s="5">
        <v>88.249927715544644</v>
      </c>
      <c r="BA54" s="5">
        <v>83.30589661590858</v>
      </c>
      <c r="BB54" s="5">
        <v>85.566378332952681</v>
      </c>
      <c r="BC54" s="5">
        <v>89.002206953410195</v>
      </c>
      <c r="BD54" s="5">
        <v>83.262770579021577</v>
      </c>
      <c r="BE54" s="5">
        <v>84.079891754307198</v>
      </c>
      <c r="BF54" s="5">
        <v>85.558877012259657</v>
      </c>
      <c r="BG54" s="5">
        <v>84.172804256207172</v>
      </c>
      <c r="BH54" s="5">
        <v>84.553410807420036</v>
      </c>
      <c r="BI54" s="5">
        <v>82.389953265384378</v>
      </c>
      <c r="BJ54" s="5">
        <v>84.521271096961414</v>
      </c>
      <c r="BK54" s="5">
        <v>84.809934662087343</v>
      </c>
      <c r="BL54" s="5">
        <v>79.823411079993349</v>
      </c>
      <c r="BM54" s="5">
        <v>83.51251642799491</v>
      </c>
      <c r="BN54" s="5">
        <v>68.498148020641651</v>
      </c>
      <c r="BO54" s="5">
        <v>86.938745748403448</v>
      </c>
      <c r="BP54" s="5">
        <v>88.918798380535009</v>
      </c>
      <c r="BQ54" s="5">
        <v>79.948818105727199</v>
      </c>
      <c r="BR54" s="5">
        <v>77.263321794963588</v>
      </c>
      <c r="BS54" s="5">
        <v>78.416955270427138</v>
      </c>
      <c r="BT54" s="5">
        <v>79.533316048653688</v>
      </c>
      <c r="BU54" s="5">
        <v>78.671441996529495</v>
      </c>
      <c r="BV54" s="5"/>
      <c r="BW54" s="5">
        <v>89.139634087463904</v>
      </c>
      <c r="BX54" s="5">
        <v>78.546486413019551</v>
      </c>
      <c r="BY54" s="5">
        <v>81.936225388494421</v>
      </c>
      <c r="BZ54" s="5">
        <v>91.456775824596022</v>
      </c>
      <c r="CA54" s="5">
        <v>84.407722419981638</v>
      </c>
      <c r="CB54" s="5">
        <v>93.636979515229442</v>
      </c>
      <c r="CC54" s="5">
        <v>83.998769657547541</v>
      </c>
      <c r="CD54" s="5">
        <v>87.487012896674727</v>
      </c>
      <c r="CE54" s="5">
        <v>86.991127170687193</v>
      </c>
      <c r="CF54" s="5">
        <v>88.967432825287815</v>
      </c>
      <c r="CG54" s="5">
        <v>87.969149086756474</v>
      </c>
      <c r="CH54" s="5">
        <v>82.326379194164616</v>
      </c>
      <c r="CI54" s="5">
        <v>89.733972485722262</v>
      </c>
      <c r="CJ54" s="5">
        <v>78.837375173758005</v>
      </c>
      <c r="CK54" s="5">
        <v>85.09730991698747</v>
      </c>
      <c r="CL54" s="5">
        <v>81.964421719615515</v>
      </c>
      <c r="CM54" s="5">
        <v>81.613014660739495</v>
      </c>
      <c r="CN54" s="5">
        <v>77.684776021648418</v>
      </c>
      <c r="CO54" s="5">
        <v>94.114128595025235</v>
      </c>
      <c r="CP54" s="5">
        <v>81.669624910189427</v>
      </c>
      <c r="CQ54" s="5">
        <v>82.84615179852193</v>
      </c>
      <c r="CR54" s="5">
        <v>77.555004374075438</v>
      </c>
      <c r="CS54" s="5">
        <v>91.640612152103202</v>
      </c>
      <c r="CT54" s="5">
        <v>92.841512015914091</v>
      </c>
      <c r="CU54" s="5">
        <v>68.615538707896576</v>
      </c>
      <c r="CV54" s="5">
        <v>92.405431154350083</v>
      </c>
      <c r="CW54" s="5">
        <v>81.702517970545102</v>
      </c>
      <c r="CX54" s="5">
        <v>77.53351955119679</v>
      </c>
      <c r="CY54" s="5">
        <v>85.589285622412518</v>
      </c>
      <c r="CZ54" s="5">
        <v>85.009361320600192</v>
      </c>
      <c r="DA54" s="5">
        <v>75.001144763468247</v>
      </c>
      <c r="DB54" s="5">
        <v>89.139622023592395</v>
      </c>
      <c r="DC54" s="5">
        <v>90.155920885272394</v>
      </c>
      <c r="DD54" s="5">
        <v>75.545204799645362</v>
      </c>
      <c r="DE54" s="5">
        <v>91.253364165841134</v>
      </c>
      <c r="DF54" s="5"/>
      <c r="DG54" s="29">
        <v>0</v>
      </c>
      <c r="DH54" s="17">
        <v>0</v>
      </c>
      <c r="DI54" s="17">
        <v>0</v>
      </c>
      <c r="DJ54" s="17">
        <v>0</v>
      </c>
      <c r="DK54" s="17">
        <v>0</v>
      </c>
      <c r="DL54" s="17">
        <v>0</v>
      </c>
      <c r="DM54" s="17">
        <v>0</v>
      </c>
      <c r="DN54" s="17">
        <v>0</v>
      </c>
      <c r="DO54" s="17">
        <v>0</v>
      </c>
      <c r="DP54" s="17">
        <v>0</v>
      </c>
      <c r="DQ54" s="17">
        <v>0</v>
      </c>
      <c r="DR54" s="17">
        <v>0</v>
      </c>
      <c r="DS54" s="17">
        <v>-1</v>
      </c>
      <c r="DT54" s="17">
        <v>0</v>
      </c>
      <c r="DU54" s="17">
        <v>0</v>
      </c>
      <c r="DV54" s="17">
        <v>0</v>
      </c>
      <c r="DW54" s="30">
        <v>0</v>
      </c>
      <c r="DX54" s="5"/>
      <c r="DY54" s="5"/>
      <c r="DZ54" s="5"/>
      <c r="EA54" s="29">
        <v>0</v>
      </c>
      <c r="EB54" s="17">
        <v>0</v>
      </c>
      <c r="EC54" s="17">
        <v>0</v>
      </c>
      <c r="ED54" s="17">
        <v>0</v>
      </c>
      <c r="EE54" s="17">
        <v>0</v>
      </c>
      <c r="EF54" s="17">
        <v>0</v>
      </c>
      <c r="EG54" s="17">
        <v>0</v>
      </c>
      <c r="EH54" s="17">
        <v>0</v>
      </c>
      <c r="EI54" s="17">
        <v>0</v>
      </c>
      <c r="EJ54" s="17">
        <v>0</v>
      </c>
      <c r="EK54" s="17">
        <v>-1</v>
      </c>
      <c r="EL54" s="17">
        <v>0</v>
      </c>
      <c r="EM54" s="17">
        <v>0</v>
      </c>
      <c r="EN54" s="17">
        <v>0</v>
      </c>
      <c r="EO54" s="17">
        <v>1</v>
      </c>
      <c r="EP54" s="17">
        <v>0</v>
      </c>
      <c r="EQ54" s="17">
        <v>0</v>
      </c>
      <c r="ER54" s="17">
        <v>0</v>
      </c>
      <c r="ES54" s="17">
        <v>-1</v>
      </c>
      <c r="ET54" s="17">
        <v>0</v>
      </c>
      <c r="EU54" s="17">
        <v>0</v>
      </c>
      <c r="EV54" s="17">
        <v>0</v>
      </c>
      <c r="EW54" s="17">
        <v>0</v>
      </c>
      <c r="EX54" s="17">
        <v>0</v>
      </c>
      <c r="EY54" s="17">
        <v>0</v>
      </c>
      <c r="EZ54" s="17">
        <v>0</v>
      </c>
      <c r="FA54" s="17">
        <v>0</v>
      </c>
      <c r="FB54" s="17">
        <v>0</v>
      </c>
      <c r="FC54" s="17">
        <v>0</v>
      </c>
      <c r="FD54" s="17">
        <v>0</v>
      </c>
      <c r="FE54" s="17">
        <v>0</v>
      </c>
      <c r="FF54" s="17">
        <v>0</v>
      </c>
      <c r="FG54" s="17">
        <v>0</v>
      </c>
      <c r="FH54" s="17">
        <v>0</v>
      </c>
      <c r="FI54" s="17">
        <v>0</v>
      </c>
      <c r="FJ54" s="17">
        <v>0</v>
      </c>
      <c r="FK54" s="17">
        <v>0</v>
      </c>
      <c r="FL54" s="17">
        <v>0</v>
      </c>
      <c r="FM54" s="17">
        <v>-1</v>
      </c>
      <c r="FN54" s="17">
        <v>0</v>
      </c>
      <c r="FO54" s="17">
        <v>0</v>
      </c>
      <c r="FP54" s="17">
        <v>0</v>
      </c>
      <c r="FQ54" s="17">
        <v>0</v>
      </c>
      <c r="FR54" s="17">
        <v>0</v>
      </c>
      <c r="FS54" s="17">
        <v>0</v>
      </c>
      <c r="FT54" s="17">
        <v>0</v>
      </c>
      <c r="FU54" s="17"/>
      <c r="FV54" s="17">
        <v>0</v>
      </c>
      <c r="FW54" s="17">
        <v>0</v>
      </c>
      <c r="FX54" s="17">
        <v>0</v>
      </c>
      <c r="FY54" s="17">
        <v>0</v>
      </c>
      <c r="FZ54" s="17">
        <v>0</v>
      </c>
      <c r="GA54" s="17">
        <v>0</v>
      </c>
      <c r="GB54" s="17">
        <v>0</v>
      </c>
      <c r="GC54" s="17">
        <v>0</v>
      </c>
      <c r="GD54" s="17">
        <v>0</v>
      </c>
      <c r="GE54" s="17">
        <v>0</v>
      </c>
      <c r="GF54" s="17">
        <v>0</v>
      </c>
      <c r="GG54" s="17">
        <v>0</v>
      </c>
      <c r="GH54" s="17">
        <v>0</v>
      </c>
      <c r="GI54" s="17">
        <v>0</v>
      </c>
      <c r="GJ54" s="17">
        <v>0</v>
      </c>
      <c r="GK54" s="17">
        <v>0</v>
      </c>
      <c r="GL54" s="17">
        <v>0</v>
      </c>
      <c r="GM54" s="17">
        <v>0</v>
      </c>
      <c r="GN54" s="17">
        <v>0</v>
      </c>
      <c r="GO54" s="17">
        <v>0</v>
      </c>
      <c r="GP54" s="17">
        <v>0</v>
      </c>
      <c r="GQ54" s="17">
        <v>0</v>
      </c>
      <c r="GR54" s="17">
        <v>0</v>
      </c>
      <c r="GS54" s="17">
        <v>0</v>
      </c>
      <c r="GT54" s="17">
        <v>0</v>
      </c>
      <c r="GU54" s="17">
        <v>0</v>
      </c>
      <c r="GV54" s="17">
        <v>0</v>
      </c>
      <c r="GW54" s="17">
        <v>0</v>
      </c>
      <c r="GX54" s="17">
        <v>0</v>
      </c>
      <c r="GY54" s="17">
        <v>0</v>
      </c>
      <c r="GZ54" s="17">
        <v>0</v>
      </c>
      <c r="HA54" s="17">
        <v>0</v>
      </c>
      <c r="HB54" s="17">
        <v>0</v>
      </c>
      <c r="HC54" s="17">
        <v>0</v>
      </c>
      <c r="HD54" s="30">
        <v>0</v>
      </c>
    </row>
    <row r="55" spans="1:212" ht="25.5" customHeight="1" x14ac:dyDescent="0.2">
      <c r="A55" s="48">
        <v>53</v>
      </c>
      <c r="B55" s="3" t="s">
        <v>312</v>
      </c>
      <c r="C55" s="10" t="s">
        <v>91</v>
      </c>
      <c r="D55" s="143" t="s">
        <v>31</v>
      </c>
      <c r="E55" s="23">
        <v>59.781242380907543</v>
      </c>
      <c r="F55" s="147">
        <v>9652</v>
      </c>
      <c r="G55" s="18"/>
      <c r="H55" s="5">
        <v>60.260027857088694</v>
      </c>
      <c r="I55" s="5">
        <v>60.654804917507356</v>
      </c>
      <c r="J55" s="5">
        <v>59.003107368701315</v>
      </c>
      <c r="K55" s="5">
        <v>61.526713831656387</v>
      </c>
      <c r="L55" s="5">
        <v>59.1506893434712</v>
      </c>
      <c r="M55" s="5">
        <v>56.436175480629203</v>
      </c>
      <c r="N55" s="5">
        <v>56.012377812092673</v>
      </c>
      <c r="O55" s="5">
        <v>63.282523969338875</v>
      </c>
      <c r="P55" s="5">
        <v>60.406883640265988</v>
      </c>
      <c r="Q55" s="5">
        <v>59.615350842282297</v>
      </c>
      <c r="R55" s="5">
        <v>57.906319586020992</v>
      </c>
      <c r="S55" s="5">
        <v>60.72906775463516</v>
      </c>
      <c r="T55" s="5">
        <v>55.873305159080701</v>
      </c>
      <c r="U55" s="5">
        <v>62.253146737085771</v>
      </c>
      <c r="V55" s="5">
        <v>69.760739553725017</v>
      </c>
      <c r="W55" s="5">
        <v>63.242638079783745</v>
      </c>
      <c r="X55" s="5">
        <v>51.640243286646083</v>
      </c>
      <c r="Y55" s="18"/>
      <c r="Z55" s="153">
        <v>43.964366514607789</v>
      </c>
      <c r="AA55" s="25">
        <v>75.281234950102913</v>
      </c>
      <c r="AB55" s="5">
        <v>50.7957764227382</v>
      </c>
      <c r="AC55" s="5">
        <v>59.325071776430029</v>
      </c>
      <c r="AD55" s="5">
        <v>59.33689116671006</v>
      </c>
      <c r="AE55" s="5">
        <v>65.159663895234289</v>
      </c>
      <c r="AF55" s="5">
        <v>64.372920278027223</v>
      </c>
      <c r="AG55" s="5">
        <v>57.02989996513962</v>
      </c>
      <c r="AH55" s="5">
        <v>62.357530479394718</v>
      </c>
      <c r="AI55" s="5">
        <v>61.83635550716923</v>
      </c>
      <c r="AJ55" s="5">
        <v>59.329177468754594</v>
      </c>
      <c r="AK55" s="5">
        <v>58.084536193339254</v>
      </c>
      <c r="AL55" s="5">
        <v>55.873305159080701</v>
      </c>
      <c r="AM55" s="5">
        <v>48.096618960174411</v>
      </c>
      <c r="AN55" s="5">
        <v>54.54150366528998</v>
      </c>
      <c r="AO55" s="5">
        <v>67.722594224055769</v>
      </c>
      <c r="AP55" s="5">
        <v>72.554921207303536</v>
      </c>
      <c r="AQ55" s="5">
        <v>53.735519869734524</v>
      </c>
      <c r="AR55" s="5">
        <v>59.809512095326653</v>
      </c>
      <c r="AS55" s="5">
        <v>52.649644932152071</v>
      </c>
      <c r="AT55" s="5">
        <v>48.762761439741844</v>
      </c>
      <c r="AU55" s="5">
        <v>55.811838317145131</v>
      </c>
      <c r="AV55" s="5">
        <v>69.525884546706749</v>
      </c>
      <c r="AW55" s="5">
        <v>57.459443064021023</v>
      </c>
      <c r="AX55" s="5">
        <v>56.696998016488756</v>
      </c>
      <c r="AY55" s="5">
        <v>58.516290577518483</v>
      </c>
      <c r="AZ55" s="5">
        <v>64.086173621774648</v>
      </c>
      <c r="BA55" s="5">
        <v>61.984948108910856</v>
      </c>
      <c r="BB55" s="5">
        <v>59.024368227635136</v>
      </c>
      <c r="BC55" s="5">
        <v>58.554077953186045</v>
      </c>
      <c r="BD55" s="5">
        <v>57.972556636732406</v>
      </c>
      <c r="BE55" s="5">
        <v>58.380901873348414</v>
      </c>
      <c r="BF55" s="5">
        <v>61.218699260705769</v>
      </c>
      <c r="BG55" s="5">
        <v>58.241507514878876</v>
      </c>
      <c r="BH55" s="5">
        <v>64.927197540131203</v>
      </c>
      <c r="BI55" s="5">
        <v>58.755717275290465</v>
      </c>
      <c r="BJ55" s="5">
        <v>54.980405736521554</v>
      </c>
      <c r="BK55" s="5">
        <v>59.714061538062126</v>
      </c>
      <c r="BL55" s="5">
        <v>59.72930518567351</v>
      </c>
      <c r="BM55" s="5">
        <v>61.181490717902911</v>
      </c>
      <c r="BN55" s="5">
        <v>47.001528131064532</v>
      </c>
      <c r="BO55" s="5">
        <v>65.493856708157068</v>
      </c>
      <c r="BP55" s="5">
        <v>59.575931635078803</v>
      </c>
      <c r="BQ55" s="5">
        <v>51.611318454047741</v>
      </c>
      <c r="BR55" s="5">
        <v>60.654804917507356</v>
      </c>
      <c r="BS55" s="5">
        <v>51.425513802750011</v>
      </c>
      <c r="BT55" s="5">
        <v>63.394617920177922</v>
      </c>
      <c r="BU55" s="5">
        <v>47.789475527609717</v>
      </c>
      <c r="BV55" s="5">
        <v>44.434167959055948</v>
      </c>
      <c r="BW55" s="5">
        <v>60.007460444032532</v>
      </c>
      <c r="BX55" s="5">
        <v>67.752888302820395</v>
      </c>
      <c r="BY55" s="5">
        <v>55.188539708532034</v>
      </c>
      <c r="BZ55" s="5">
        <v>67.433573396871751</v>
      </c>
      <c r="CA55" s="5">
        <v>70.256240019110194</v>
      </c>
      <c r="CB55" s="5">
        <v>72.150797457825149</v>
      </c>
      <c r="CC55" s="5">
        <v>57.100420342833189</v>
      </c>
      <c r="CD55" s="5">
        <v>53.927993853302667</v>
      </c>
      <c r="CE55" s="5">
        <v>62.861144960177249</v>
      </c>
      <c r="CF55" s="5">
        <v>63.697980152908926</v>
      </c>
      <c r="CG55" s="5">
        <v>57.846718667095587</v>
      </c>
      <c r="CH55" s="5">
        <v>63.078696817371657</v>
      </c>
      <c r="CI55" s="5">
        <v>66.527224512486796</v>
      </c>
      <c r="CJ55" s="5">
        <v>68.820025566284642</v>
      </c>
      <c r="CK55" s="5">
        <v>75.281234950102913</v>
      </c>
      <c r="CL55" s="5">
        <v>60.862038418074107</v>
      </c>
      <c r="CM55" s="5">
        <v>51.5885836147677</v>
      </c>
      <c r="CN55" s="5">
        <v>58.105054415485583</v>
      </c>
      <c r="CO55" s="5">
        <v>69.57308935225609</v>
      </c>
      <c r="CP55" s="5">
        <v>67.142644742732898</v>
      </c>
      <c r="CQ55" s="5">
        <v>66.468259772668574</v>
      </c>
      <c r="CR55" s="5">
        <v>62.349772028005312</v>
      </c>
      <c r="CS55" s="5">
        <v>67.457941174391806</v>
      </c>
      <c r="CT55" s="5">
        <v>66.296663921926097</v>
      </c>
      <c r="CU55" s="5">
        <v>45.913083692922534</v>
      </c>
      <c r="CV55" s="5">
        <v>67.516838733769248</v>
      </c>
      <c r="CW55" s="5">
        <v>57.555121333514712</v>
      </c>
      <c r="CX55" s="5">
        <v>61.345134285003397</v>
      </c>
      <c r="CY55" s="5">
        <v>68.401031280353564</v>
      </c>
      <c r="CZ55" s="5">
        <v>61.983621948662062</v>
      </c>
      <c r="DA55" s="5">
        <v>43.964366514607789</v>
      </c>
      <c r="DB55" s="5">
        <v>62.219494703557956</v>
      </c>
      <c r="DC55" s="5">
        <v>65.117199814545501</v>
      </c>
      <c r="DD55" s="5">
        <v>66.444275421586966</v>
      </c>
      <c r="DE55" s="5">
        <v>68.583806104828525</v>
      </c>
      <c r="DF55" s="5"/>
      <c r="DG55" s="29">
        <v>0</v>
      </c>
      <c r="DH55" s="17">
        <v>0</v>
      </c>
      <c r="DI55" s="17">
        <v>0</v>
      </c>
      <c r="DJ55" s="17">
        <v>0</v>
      </c>
      <c r="DK55" s="17">
        <v>0</v>
      </c>
      <c r="DL55" s="17">
        <v>0</v>
      </c>
      <c r="DM55" s="17">
        <v>0</v>
      </c>
      <c r="DN55" s="17">
        <v>0</v>
      </c>
      <c r="DO55" s="17">
        <v>0</v>
      </c>
      <c r="DP55" s="17">
        <v>0</v>
      </c>
      <c r="DQ55" s="17">
        <v>0</v>
      </c>
      <c r="DR55" s="17">
        <v>0</v>
      </c>
      <c r="DS55" s="17">
        <v>0</v>
      </c>
      <c r="DT55" s="17">
        <v>0</v>
      </c>
      <c r="DU55" s="17">
        <v>1</v>
      </c>
      <c r="DV55" s="17">
        <v>0</v>
      </c>
      <c r="DW55" s="30">
        <v>-1</v>
      </c>
      <c r="DX55" s="5"/>
      <c r="DY55" s="5"/>
      <c r="DZ55" s="5"/>
      <c r="EA55" s="29">
        <v>0</v>
      </c>
      <c r="EB55" s="17">
        <v>0</v>
      </c>
      <c r="EC55" s="17">
        <v>0</v>
      </c>
      <c r="ED55" s="17">
        <v>0</v>
      </c>
      <c r="EE55" s="17">
        <v>0</v>
      </c>
      <c r="EF55" s="17">
        <v>0</v>
      </c>
      <c r="EG55" s="17">
        <v>0</v>
      </c>
      <c r="EH55" s="17">
        <v>0</v>
      </c>
      <c r="EI55" s="17">
        <v>0</v>
      </c>
      <c r="EJ55" s="17">
        <v>0</v>
      </c>
      <c r="EK55" s="17">
        <v>0</v>
      </c>
      <c r="EL55" s="17">
        <v>-1</v>
      </c>
      <c r="EM55" s="17">
        <v>0</v>
      </c>
      <c r="EN55" s="17">
        <v>0</v>
      </c>
      <c r="EO55" s="17">
        <v>1</v>
      </c>
      <c r="EP55" s="17">
        <v>0</v>
      </c>
      <c r="EQ55" s="17">
        <v>0</v>
      </c>
      <c r="ER55" s="17">
        <v>0</v>
      </c>
      <c r="ES55" s="17">
        <v>-1</v>
      </c>
      <c r="ET55" s="17">
        <v>0</v>
      </c>
      <c r="EU55" s="17">
        <v>1</v>
      </c>
      <c r="EV55" s="17">
        <v>0</v>
      </c>
      <c r="EW55" s="17">
        <v>0</v>
      </c>
      <c r="EX55" s="17">
        <v>0</v>
      </c>
      <c r="EY55" s="17">
        <v>0</v>
      </c>
      <c r="EZ55" s="17">
        <v>0</v>
      </c>
      <c r="FA55" s="17">
        <v>0</v>
      </c>
      <c r="FB55" s="17">
        <v>0</v>
      </c>
      <c r="FC55" s="17">
        <v>0</v>
      </c>
      <c r="FD55" s="17">
        <v>0</v>
      </c>
      <c r="FE55" s="17">
        <v>0</v>
      </c>
      <c r="FF55" s="17">
        <v>0</v>
      </c>
      <c r="FG55" s="17">
        <v>0</v>
      </c>
      <c r="FH55" s="17">
        <v>0</v>
      </c>
      <c r="FI55" s="17">
        <v>0</v>
      </c>
      <c r="FJ55" s="17">
        <v>0</v>
      </c>
      <c r="FK55" s="17">
        <v>0</v>
      </c>
      <c r="FL55" s="17">
        <v>0</v>
      </c>
      <c r="FM55" s="17">
        <v>0</v>
      </c>
      <c r="FN55" s="17">
        <v>0</v>
      </c>
      <c r="FO55" s="17">
        <v>0</v>
      </c>
      <c r="FP55" s="17">
        <v>0</v>
      </c>
      <c r="FQ55" s="17">
        <v>0</v>
      </c>
      <c r="FR55" s="17">
        <v>0</v>
      </c>
      <c r="FS55" s="17">
        <v>0</v>
      </c>
      <c r="FT55" s="17">
        <v>0</v>
      </c>
      <c r="FU55" s="17">
        <v>0</v>
      </c>
      <c r="FV55" s="17">
        <v>0</v>
      </c>
      <c r="FW55" s="17">
        <v>0</v>
      </c>
      <c r="FX55" s="17">
        <v>0</v>
      </c>
      <c r="FY55" s="17">
        <v>0</v>
      </c>
      <c r="FZ55" s="17">
        <v>0</v>
      </c>
      <c r="GA55" s="17">
        <v>0</v>
      </c>
      <c r="GB55" s="17">
        <v>0</v>
      </c>
      <c r="GC55" s="17">
        <v>0</v>
      </c>
      <c r="GD55" s="17">
        <v>0</v>
      </c>
      <c r="GE55" s="17">
        <v>0</v>
      </c>
      <c r="GF55" s="17">
        <v>0</v>
      </c>
      <c r="GG55" s="17">
        <v>0</v>
      </c>
      <c r="GH55" s="17">
        <v>0</v>
      </c>
      <c r="GI55" s="17">
        <v>0</v>
      </c>
      <c r="GJ55" s="17">
        <v>0</v>
      </c>
      <c r="GK55" s="17">
        <v>0</v>
      </c>
      <c r="GL55" s="17">
        <v>0</v>
      </c>
      <c r="GM55" s="17">
        <v>0</v>
      </c>
      <c r="GN55" s="17">
        <v>0</v>
      </c>
      <c r="GO55" s="17">
        <v>0</v>
      </c>
      <c r="GP55" s="17">
        <v>0</v>
      </c>
      <c r="GQ55" s="17">
        <v>0</v>
      </c>
      <c r="GR55" s="17">
        <v>0</v>
      </c>
      <c r="GS55" s="17">
        <v>0</v>
      </c>
      <c r="GT55" s="17">
        <v>0</v>
      </c>
      <c r="GU55" s="17">
        <v>0</v>
      </c>
      <c r="GV55" s="17">
        <v>0</v>
      </c>
      <c r="GW55" s="17">
        <v>0</v>
      </c>
      <c r="GX55" s="17">
        <v>0</v>
      </c>
      <c r="GY55" s="17">
        <v>0</v>
      </c>
      <c r="GZ55" s="17">
        <v>0</v>
      </c>
      <c r="HA55" s="17">
        <v>0</v>
      </c>
      <c r="HB55" s="17">
        <v>0</v>
      </c>
      <c r="HC55" s="17">
        <v>0</v>
      </c>
      <c r="HD55" s="30">
        <v>0</v>
      </c>
    </row>
    <row r="56" spans="1:212" ht="25.5" customHeight="1" x14ac:dyDescent="0.2">
      <c r="A56" s="48">
        <v>55</v>
      </c>
      <c r="B56" s="3" t="s">
        <v>312</v>
      </c>
      <c r="C56" s="10" t="s">
        <v>89</v>
      </c>
      <c r="D56" s="143" t="s">
        <v>31</v>
      </c>
      <c r="E56" s="23">
        <v>87.293207398393065</v>
      </c>
      <c r="F56" s="147">
        <v>2962</v>
      </c>
      <c r="G56" s="18"/>
      <c r="H56" s="5">
        <v>84.720382661633934</v>
      </c>
      <c r="I56" s="5">
        <v>85.735808577041652</v>
      </c>
      <c r="J56" s="5">
        <v>89.076677431883112</v>
      </c>
      <c r="K56" s="5">
        <v>89.412579225222061</v>
      </c>
      <c r="L56" s="5">
        <v>91.14448393922298</v>
      </c>
      <c r="M56" s="5">
        <v>83.95910825503077</v>
      </c>
      <c r="N56" s="5">
        <v>88.893544854641675</v>
      </c>
      <c r="O56" s="5">
        <v>87.762935034058742</v>
      </c>
      <c r="P56" s="5">
        <v>90.103687710620747</v>
      </c>
      <c r="Q56" s="5">
        <v>84.11518845788207</v>
      </c>
      <c r="R56" s="5">
        <v>85.060849755706712</v>
      </c>
      <c r="S56" s="5">
        <v>91.52754394110498</v>
      </c>
      <c r="T56" s="5">
        <v>85.482619679637537</v>
      </c>
      <c r="U56" s="5">
        <v>88.571961105449589</v>
      </c>
      <c r="V56" s="5">
        <v>90.855186513284593</v>
      </c>
      <c r="W56" s="5">
        <v>91.588701864233727</v>
      </c>
      <c r="X56" s="5">
        <v>78.696915612174507</v>
      </c>
      <c r="Y56" s="18"/>
      <c r="Z56" s="153">
        <v>76.497432200913167</v>
      </c>
      <c r="AA56" s="25">
        <v>95.273234905016039</v>
      </c>
      <c r="AB56" s="5">
        <v>79.439496743611443</v>
      </c>
      <c r="AC56" s="5">
        <v>78.357761018338252</v>
      </c>
      <c r="AD56" s="5">
        <v>85.4889265045325</v>
      </c>
      <c r="AE56" s="5">
        <v>84.129652635066392</v>
      </c>
      <c r="AF56" s="5">
        <v>83.607263332091946</v>
      </c>
      <c r="AG56" s="5">
        <v>85.022711485952087</v>
      </c>
      <c r="AH56" s="5">
        <v>92.044191347638034</v>
      </c>
      <c r="AI56" s="5">
        <v>85.214088961135019</v>
      </c>
      <c r="AJ56" s="5">
        <v>92.793064913509696</v>
      </c>
      <c r="AK56" s="5">
        <v>76.497432200913167</v>
      </c>
      <c r="AL56" s="5">
        <v>85.482619679637537</v>
      </c>
      <c r="AM56" s="5">
        <v>78.982006896431272</v>
      </c>
      <c r="AN56" s="5">
        <v>88.244166172132694</v>
      </c>
      <c r="AO56" s="5">
        <v>88.066453220585132</v>
      </c>
      <c r="AP56" s="5">
        <v>95.273234905016039</v>
      </c>
      <c r="AQ56" s="5">
        <v>88.962706278834588</v>
      </c>
      <c r="AR56" s="5">
        <v>82.600489252920255</v>
      </c>
      <c r="AS56" s="5">
        <v>82.948916427983306</v>
      </c>
      <c r="AT56" s="5">
        <v>78.438587850365849</v>
      </c>
      <c r="AU56" s="5">
        <v>88.991194799360272</v>
      </c>
      <c r="AV56" s="5">
        <v>89.90238980924839</v>
      </c>
      <c r="AW56" s="5">
        <v>85.447604866605147</v>
      </c>
      <c r="AX56" s="5">
        <v>86.397594973769515</v>
      </c>
      <c r="AY56" s="5">
        <v>82.670923750834191</v>
      </c>
      <c r="AZ56" s="5">
        <v>93.451955347596481</v>
      </c>
      <c r="BA56" s="5">
        <v>82.655842895122717</v>
      </c>
      <c r="BB56" s="5">
        <v>92.496112589319054</v>
      </c>
      <c r="BC56" s="5">
        <v>94.518745128901443</v>
      </c>
      <c r="BD56" s="5">
        <v>90.815968793861856</v>
      </c>
      <c r="BE56" s="5">
        <v>91.104112926369865</v>
      </c>
      <c r="BF56" s="5">
        <v>92.210187437141329</v>
      </c>
      <c r="BG56" s="5">
        <v>90.007752933274119</v>
      </c>
      <c r="BH56" s="5">
        <v>90.34658112756469</v>
      </c>
      <c r="BI56" s="5">
        <v>86.682812547894599</v>
      </c>
      <c r="BJ56" s="5">
        <v>89.795601933005543</v>
      </c>
      <c r="BK56" s="5">
        <v>88.341599288834288</v>
      </c>
      <c r="BL56" s="5">
        <v>90.182688637975744</v>
      </c>
      <c r="BM56" s="5">
        <v>83.887606882276927</v>
      </c>
      <c r="BN56" s="5"/>
      <c r="BO56" s="5"/>
      <c r="BP56" s="5"/>
      <c r="BQ56" s="5"/>
      <c r="BR56" s="5">
        <v>85.735808577041652</v>
      </c>
      <c r="BS56" s="5"/>
      <c r="BT56" s="5"/>
      <c r="BU56" s="5"/>
      <c r="BV56" s="5"/>
      <c r="BW56" s="5"/>
      <c r="BX56" s="5"/>
      <c r="BY56" s="5"/>
      <c r="BZ56" s="5"/>
      <c r="CA56" s="5"/>
      <c r="CB56" s="5"/>
      <c r="CC56" s="5"/>
      <c r="CD56" s="5"/>
      <c r="CE56" s="5"/>
      <c r="CF56" s="5"/>
      <c r="CG56" s="5"/>
      <c r="CH56" s="5">
        <v>93.870436320508617</v>
      </c>
      <c r="CI56" s="5"/>
      <c r="CJ56" s="5"/>
      <c r="CK56" s="5"/>
      <c r="CL56" s="5"/>
      <c r="CM56" s="5"/>
      <c r="CN56" s="5"/>
      <c r="CO56" s="5"/>
      <c r="CP56" s="5"/>
      <c r="CQ56" s="5"/>
      <c r="CR56" s="5"/>
      <c r="CS56" s="5"/>
      <c r="CT56" s="5"/>
      <c r="CU56" s="5"/>
      <c r="CV56" s="5"/>
      <c r="CW56" s="5"/>
      <c r="CX56" s="5"/>
      <c r="CY56" s="5"/>
      <c r="CZ56" s="5"/>
      <c r="DA56" s="5"/>
      <c r="DB56" s="5"/>
      <c r="DC56" s="5"/>
      <c r="DD56" s="5"/>
      <c r="DE56" s="5"/>
      <c r="DF56" s="5"/>
      <c r="DG56" s="29">
        <v>0</v>
      </c>
      <c r="DH56" s="17">
        <v>0</v>
      </c>
      <c r="DI56" s="17">
        <v>0</v>
      </c>
      <c r="DJ56" s="17">
        <v>0</v>
      </c>
      <c r="DK56" s="17">
        <v>0</v>
      </c>
      <c r="DL56" s="17">
        <v>0</v>
      </c>
      <c r="DM56" s="17">
        <v>0</v>
      </c>
      <c r="DN56" s="17">
        <v>0</v>
      </c>
      <c r="DO56" s="17">
        <v>0</v>
      </c>
      <c r="DP56" s="17">
        <v>0</v>
      </c>
      <c r="DQ56" s="17">
        <v>0</v>
      </c>
      <c r="DR56" s="17">
        <v>0</v>
      </c>
      <c r="DS56" s="17">
        <v>0</v>
      </c>
      <c r="DT56" s="17">
        <v>0</v>
      </c>
      <c r="DU56" s="17">
        <v>0</v>
      </c>
      <c r="DV56" s="17">
        <v>0</v>
      </c>
      <c r="DW56" s="30">
        <v>-1</v>
      </c>
      <c r="DX56" s="5"/>
      <c r="DY56" s="5"/>
      <c r="DZ56" s="5"/>
      <c r="EA56" s="29">
        <v>0</v>
      </c>
      <c r="EB56" s="17">
        <v>0</v>
      </c>
      <c r="EC56" s="17">
        <v>0</v>
      </c>
      <c r="ED56" s="17">
        <v>0</v>
      </c>
      <c r="EE56" s="17">
        <v>0</v>
      </c>
      <c r="EF56" s="17">
        <v>0</v>
      </c>
      <c r="EG56" s="17">
        <v>0</v>
      </c>
      <c r="EH56" s="17">
        <v>0</v>
      </c>
      <c r="EI56" s="17">
        <v>0</v>
      </c>
      <c r="EJ56" s="17">
        <v>0</v>
      </c>
      <c r="EK56" s="17">
        <v>0</v>
      </c>
      <c r="EL56" s="17">
        <v>0</v>
      </c>
      <c r="EM56" s="17">
        <v>0</v>
      </c>
      <c r="EN56" s="17">
        <v>0</v>
      </c>
      <c r="EO56" s="17">
        <v>0</v>
      </c>
      <c r="EP56" s="17">
        <v>0</v>
      </c>
      <c r="EQ56" s="17">
        <v>0</v>
      </c>
      <c r="ER56" s="17">
        <v>0</v>
      </c>
      <c r="ES56" s="17">
        <v>0</v>
      </c>
      <c r="ET56" s="17">
        <v>0</v>
      </c>
      <c r="EU56" s="17">
        <v>0</v>
      </c>
      <c r="EV56" s="17">
        <v>0</v>
      </c>
      <c r="EW56" s="17">
        <v>0</v>
      </c>
      <c r="EX56" s="17">
        <v>0</v>
      </c>
      <c r="EY56" s="17">
        <v>0</v>
      </c>
      <c r="EZ56" s="17">
        <v>0</v>
      </c>
      <c r="FA56" s="17">
        <v>0</v>
      </c>
      <c r="FB56" s="17">
        <v>0</v>
      </c>
      <c r="FC56" s="17">
        <v>0</v>
      </c>
      <c r="FD56" s="17">
        <v>0</v>
      </c>
      <c r="FE56" s="17">
        <v>0</v>
      </c>
      <c r="FF56" s="17">
        <v>0</v>
      </c>
      <c r="FG56" s="17">
        <v>0</v>
      </c>
      <c r="FH56" s="17">
        <v>0</v>
      </c>
      <c r="FI56" s="17">
        <v>0</v>
      </c>
      <c r="FJ56" s="17">
        <v>0</v>
      </c>
      <c r="FK56" s="17">
        <v>0</v>
      </c>
      <c r="FL56" s="17">
        <v>0</v>
      </c>
      <c r="FM56" s="17"/>
      <c r="FN56" s="17"/>
      <c r="FO56" s="17"/>
      <c r="FP56" s="17"/>
      <c r="FQ56" s="17">
        <v>0</v>
      </c>
      <c r="FR56" s="17"/>
      <c r="FS56" s="17"/>
      <c r="FT56" s="17"/>
      <c r="FU56" s="17"/>
      <c r="FV56" s="17"/>
      <c r="FW56" s="17"/>
      <c r="FX56" s="17"/>
      <c r="FY56" s="17"/>
      <c r="FZ56" s="17"/>
      <c r="GA56" s="17"/>
      <c r="GB56" s="17"/>
      <c r="GC56" s="17"/>
      <c r="GD56" s="17"/>
      <c r="GE56" s="17"/>
      <c r="GF56" s="17"/>
      <c r="GG56" s="17">
        <v>0</v>
      </c>
      <c r="GH56" s="17"/>
      <c r="GI56" s="17"/>
      <c r="GJ56" s="17"/>
      <c r="GK56" s="17"/>
      <c r="GL56" s="17"/>
      <c r="GM56" s="17"/>
      <c r="GN56" s="17"/>
      <c r="GO56" s="17"/>
      <c r="GP56" s="17"/>
      <c r="GQ56" s="17"/>
      <c r="GR56" s="17"/>
      <c r="GS56" s="17"/>
      <c r="GT56" s="17"/>
      <c r="GU56" s="17"/>
      <c r="GV56" s="17"/>
      <c r="GW56" s="17"/>
      <c r="GX56" s="17"/>
      <c r="GY56" s="17"/>
      <c r="GZ56" s="17"/>
      <c r="HA56" s="17"/>
      <c r="HB56" s="17"/>
      <c r="HC56" s="17"/>
      <c r="HD56" s="30"/>
    </row>
    <row r="57" spans="1:212" ht="25.5" customHeight="1" x14ac:dyDescent="0.2">
      <c r="A57" s="48">
        <v>56</v>
      </c>
      <c r="B57" s="3" t="s">
        <v>312</v>
      </c>
      <c r="C57" s="10" t="s">
        <v>90</v>
      </c>
      <c r="D57" s="143" t="s">
        <v>31</v>
      </c>
      <c r="E57" s="23">
        <v>53.473530729523979</v>
      </c>
      <c r="F57" s="147">
        <v>2947</v>
      </c>
      <c r="G57" s="18"/>
      <c r="H57" s="5">
        <v>52.84076359456428</v>
      </c>
      <c r="I57" s="5">
        <v>58.785131671056575</v>
      </c>
      <c r="J57" s="5">
        <v>52.622194153541002</v>
      </c>
      <c r="K57" s="5">
        <v>64.213288606939614</v>
      </c>
      <c r="L57" s="5">
        <v>50.98445591493229</v>
      </c>
      <c r="M57" s="5">
        <v>58.050119386642486</v>
      </c>
      <c r="N57" s="5">
        <v>38.963999712493731</v>
      </c>
      <c r="O57" s="5">
        <v>56.09807547540354</v>
      </c>
      <c r="P57" s="5">
        <v>54.21985929562878</v>
      </c>
      <c r="Q57" s="5">
        <v>49.449902343358836</v>
      </c>
      <c r="R57" s="5">
        <v>52.119867420481029</v>
      </c>
      <c r="S57" s="5">
        <v>57.248568792876121</v>
      </c>
      <c r="T57" s="5">
        <v>50.256741959203751</v>
      </c>
      <c r="U57" s="5">
        <v>56.111983487921094</v>
      </c>
      <c r="V57" s="5">
        <v>54.06703788081284</v>
      </c>
      <c r="W57" s="5">
        <v>57.094080089009438</v>
      </c>
      <c r="X57" s="5">
        <v>49.907133673070355</v>
      </c>
      <c r="Y57" s="18"/>
      <c r="Z57" s="153">
        <v>33.473404866961701</v>
      </c>
      <c r="AA57" s="25">
        <v>67.978101484305398</v>
      </c>
      <c r="AB57" s="5">
        <v>48.007257552293233</v>
      </c>
      <c r="AC57" s="5">
        <v>46.638656642638331</v>
      </c>
      <c r="AD57" s="5">
        <v>59.697589202668141</v>
      </c>
      <c r="AE57" s="5">
        <v>60.333282586163648</v>
      </c>
      <c r="AF57" s="5">
        <v>50.107618333242307</v>
      </c>
      <c r="AG57" s="5">
        <v>33.473404866961701</v>
      </c>
      <c r="AH57" s="5">
        <v>60.616468322922969</v>
      </c>
      <c r="AI57" s="5">
        <v>48.584964960676942</v>
      </c>
      <c r="AJ57" s="5">
        <v>56.134250825700626</v>
      </c>
      <c r="AK57" s="5">
        <v>45.11238188244441</v>
      </c>
      <c r="AL57" s="5">
        <v>50.256741959203751</v>
      </c>
      <c r="AM57" s="5">
        <v>56.827658332947927</v>
      </c>
      <c r="AN57" s="5">
        <v>60.895095667473086</v>
      </c>
      <c r="AO57" s="5">
        <v>49.842201496361142</v>
      </c>
      <c r="AP57" s="5">
        <v>60.760231397209331</v>
      </c>
      <c r="AQ57" s="5">
        <v>64.753342167153193</v>
      </c>
      <c r="AR57" s="5">
        <v>54.119634808398501</v>
      </c>
      <c r="AS57" s="5">
        <v>54.159059111680953</v>
      </c>
      <c r="AT57" s="5">
        <v>48.023165135302577</v>
      </c>
      <c r="AU57" s="5">
        <v>53.96006668168215</v>
      </c>
      <c r="AV57" s="5">
        <v>62.436731984550441</v>
      </c>
      <c r="AW57" s="5">
        <v>51.254680266553564</v>
      </c>
      <c r="AX57" s="5">
        <v>58.546029829696103</v>
      </c>
      <c r="AY57" s="5">
        <v>67.978101484305398</v>
      </c>
      <c r="AZ57" s="5">
        <v>63.7280085379521</v>
      </c>
      <c r="BA57" s="5">
        <v>57.650386506508134</v>
      </c>
      <c r="BB57" s="5">
        <v>37.13926744743101</v>
      </c>
      <c r="BC57" s="5">
        <v>51.825095051913529</v>
      </c>
      <c r="BD57" s="5">
        <v>57.721745689142701</v>
      </c>
      <c r="BE57" s="5">
        <v>48.18584346897056</v>
      </c>
      <c r="BF57" s="5">
        <v>58.70134229742505</v>
      </c>
      <c r="BG57" s="5">
        <v>52.222898334508812</v>
      </c>
      <c r="BH57" s="5">
        <v>62.34328294535397</v>
      </c>
      <c r="BI57" s="5">
        <v>39.334705276208631</v>
      </c>
      <c r="BJ57" s="5">
        <v>48.798594163415373</v>
      </c>
      <c r="BK57" s="5">
        <v>51.476372044977047</v>
      </c>
      <c r="BL57" s="5">
        <v>67.066904073327308</v>
      </c>
      <c r="BM57" s="5">
        <v>45.197155688701748</v>
      </c>
      <c r="BN57" s="5"/>
      <c r="BO57" s="5"/>
      <c r="BP57" s="5"/>
      <c r="BQ57" s="5"/>
      <c r="BR57" s="5">
        <v>58.785131671056575</v>
      </c>
      <c r="BS57" s="5"/>
      <c r="BT57" s="5"/>
      <c r="BU57" s="5"/>
      <c r="BV57" s="5"/>
      <c r="BW57" s="5"/>
      <c r="BX57" s="5"/>
      <c r="BY57" s="5"/>
      <c r="BZ57" s="5"/>
      <c r="CA57" s="5"/>
      <c r="CB57" s="5"/>
      <c r="CC57" s="5"/>
      <c r="CD57" s="5"/>
      <c r="CE57" s="5"/>
      <c r="CF57" s="5"/>
      <c r="CG57" s="5"/>
      <c r="CH57" s="5">
        <v>54.16080047389201</v>
      </c>
      <c r="CI57" s="5"/>
      <c r="CJ57" s="5"/>
      <c r="CK57" s="5"/>
      <c r="CL57" s="5"/>
      <c r="CM57" s="5"/>
      <c r="CN57" s="5"/>
      <c r="CO57" s="5"/>
      <c r="CP57" s="5"/>
      <c r="CQ57" s="5"/>
      <c r="CR57" s="5"/>
      <c r="CS57" s="5"/>
      <c r="CT57" s="5"/>
      <c r="CU57" s="5"/>
      <c r="CV57" s="5"/>
      <c r="CW57" s="5"/>
      <c r="CX57" s="5"/>
      <c r="CY57" s="5"/>
      <c r="CZ57" s="5"/>
      <c r="DA57" s="5"/>
      <c r="DB57" s="5"/>
      <c r="DC57" s="5"/>
      <c r="DD57" s="5"/>
      <c r="DE57" s="5"/>
      <c r="DF57" s="5"/>
      <c r="DG57" s="29">
        <v>0</v>
      </c>
      <c r="DH57" s="17">
        <v>0</v>
      </c>
      <c r="DI57" s="17">
        <v>0</v>
      </c>
      <c r="DJ57" s="17">
        <v>0</v>
      </c>
      <c r="DK57" s="17">
        <v>0</v>
      </c>
      <c r="DL57" s="17">
        <v>0</v>
      </c>
      <c r="DM57" s="17">
        <v>-1</v>
      </c>
      <c r="DN57" s="17">
        <v>0</v>
      </c>
      <c r="DO57" s="17">
        <v>0</v>
      </c>
      <c r="DP57" s="17">
        <v>0</v>
      </c>
      <c r="DQ57" s="17">
        <v>0</v>
      </c>
      <c r="DR57" s="17">
        <v>0</v>
      </c>
      <c r="DS57" s="17">
        <v>0</v>
      </c>
      <c r="DT57" s="17">
        <v>0</v>
      </c>
      <c r="DU57" s="17">
        <v>0</v>
      </c>
      <c r="DV57" s="17">
        <v>0</v>
      </c>
      <c r="DW57" s="30">
        <v>0</v>
      </c>
      <c r="DX57" s="5"/>
      <c r="DY57" s="5"/>
      <c r="DZ57" s="5"/>
      <c r="EA57" s="29">
        <v>0</v>
      </c>
      <c r="EB57" s="17">
        <v>0</v>
      </c>
      <c r="EC57" s="17">
        <v>0</v>
      </c>
      <c r="ED57" s="17">
        <v>0</v>
      </c>
      <c r="EE57" s="17">
        <v>0</v>
      </c>
      <c r="EF57" s="17">
        <v>-1</v>
      </c>
      <c r="EG57" s="17">
        <v>0</v>
      </c>
      <c r="EH57" s="17">
        <v>0</v>
      </c>
      <c r="EI57" s="17">
        <v>0</v>
      </c>
      <c r="EJ57" s="17">
        <v>0</v>
      </c>
      <c r="EK57" s="17">
        <v>0</v>
      </c>
      <c r="EL57" s="17">
        <v>0</v>
      </c>
      <c r="EM57" s="17">
        <v>0</v>
      </c>
      <c r="EN57" s="17">
        <v>0</v>
      </c>
      <c r="EO57" s="17">
        <v>0</v>
      </c>
      <c r="EP57" s="17">
        <v>0</v>
      </c>
      <c r="EQ57" s="17">
        <v>0</v>
      </c>
      <c r="ER57" s="17">
        <v>0</v>
      </c>
      <c r="ES57" s="17">
        <v>0</v>
      </c>
      <c r="ET57" s="17">
        <v>0</v>
      </c>
      <c r="EU57" s="17">
        <v>0</v>
      </c>
      <c r="EV57" s="17">
        <v>0</v>
      </c>
      <c r="EW57" s="17">
        <v>0</v>
      </c>
      <c r="EX57" s="17">
        <v>0</v>
      </c>
      <c r="EY57" s="17">
        <v>0</v>
      </c>
      <c r="EZ57" s="17">
        <v>0</v>
      </c>
      <c r="FA57" s="17">
        <v>0</v>
      </c>
      <c r="FB57" s="17">
        <v>0</v>
      </c>
      <c r="FC57" s="17">
        <v>0</v>
      </c>
      <c r="FD57" s="17">
        <v>0</v>
      </c>
      <c r="FE57" s="17">
        <v>0</v>
      </c>
      <c r="FF57" s="17">
        <v>0</v>
      </c>
      <c r="FG57" s="17">
        <v>0</v>
      </c>
      <c r="FH57" s="17">
        <v>0</v>
      </c>
      <c r="FI57" s="17">
        <v>0</v>
      </c>
      <c r="FJ57" s="17">
        <v>0</v>
      </c>
      <c r="FK57" s="17">
        <v>0</v>
      </c>
      <c r="FL57" s="17">
        <v>0</v>
      </c>
      <c r="FM57" s="17"/>
      <c r="FN57" s="17"/>
      <c r="FO57" s="17"/>
      <c r="FP57" s="17"/>
      <c r="FQ57" s="17">
        <v>0</v>
      </c>
      <c r="FR57" s="17"/>
      <c r="FS57" s="17"/>
      <c r="FT57" s="17"/>
      <c r="FU57" s="17"/>
      <c r="FV57" s="17"/>
      <c r="FW57" s="17"/>
      <c r="FX57" s="17"/>
      <c r="FY57" s="17"/>
      <c r="FZ57" s="17"/>
      <c r="GA57" s="17"/>
      <c r="GB57" s="17"/>
      <c r="GC57" s="17"/>
      <c r="GD57" s="17"/>
      <c r="GE57" s="17"/>
      <c r="GF57" s="17"/>
      <c r="GG57" s="17">
        <v>0</v>
      </c>
      <c r="GH57" s="17"/>
      <c r="GI57" s="17"/>
      <c r="GJ57" s="17"/>
      <c r="GK57" s="17"/>
      <c r="GL57" s="17"/>
      <c r="GM57" s="17"/>
      <c r="GN57" s="17"/>
      <c r="GO57" s="17"/>
      <c r="GP57" s="17"/>
      <c r="GQ57" s="17"/>
      <c r="GR57" s="17"/>
      <c r="GS57" s="17"/>
      <c r="GT57" s="17"/>
      <c r="GU57" s="17"/>
      <c r="GV57" s="17"/>
      <c r="GW57" s="17"/>
      <c r="GX57" s="17"/>
      <c r="GY57" s="17"/>
      <c r="GZ57" s="17"/>
      <c r="HA57" s="17"/>
      <c r="HB57" s="17"/>
      <c r="HC57" s="17"/>
      <c r="HD57" s="30"/>
    </row>
    <row r="58" spans="1:212" ht="25.5" customHeight="1" x14ac:dyDescent="0.2">
      <c r="A58" s="48">
        <v>57</v>
      </c>
      <c r="B58" s="3" t="s">
        <v>312</v>
      </c>
      <c r="C58" s="10" t="s">
        <v>54</v>
      </c>
      <c r="D58" s="143" t="s">
        <v>11</v>
      </c>
      <c r="E58" s="23">
        <v>70.759214838862079</v>
      </c>
      <c r="F58" s="147">
        <v>2722</v>
      </c>
      <c r="G58" s="18"/>
      <c r="H58" s="5">
        <v>66.730254275072582</v>
      </c>
      <c r="I58" s="5">
        <v>66.53851072899856</v>
      </c>
      <c r="J58" s="5">
        <v>71.939039302257996</v>
      </c>
      <c r="K58" s="5">
        <v>74.052721212256898</v>
      </c>
      <c r="L58" s="5">
        <v>76.668348601078364</v>
      </c>
      <c r="M58" s="5">
        <v>68.937216063820927</v>
      </c>
      <c r="N58" s="5">
        <v>59.958178504162277</v>
      </c>
      <c r="O58" s="5">
        <v>80.271821229498258</v>
      </c>
      <c r="P58" s="5">
        <v>72.930161488228379</v>
      </c>
      <c r="Q58" s="5">
        <v>64.181510869363748</v>
      </c>
      <c r="R58" s="5">
        <v>61.519015738857185</v>
      </c>
      <c r="S58" s="5">
        <v>83.181928390211965</v>
      </c>
      <c r="T58" s="5">
        <v>66.614835311705775</v>
      </c>
      <c r="U58" s="5">
        <v>70.859169005043171</v>
      </c>
      <c r="V58" s="5">
        <v>75.174319160204632</v>
      </c>
      <c r="W58" s="5">
        <v>78.00525375955965</v>
      </c>
      <c r="X58" s="5">
        <v>65.967663993382004</v>
      </c>
      <c r="Y58" s="18"/>
      <c r="Z58" s="153">
        <v>52.533122661911506</v>
      </c>
      <c r="AA58" s="25">
        <v>86.629620190218986</v>
      </c>
      <c r="AB58" s="5">
        <v>65.629490576245715</v>
      </c>
      <c r="AC58" s="5">
        <v>60.098267565641649</v>
      </c>
      <c r="AD58" s="5">
        <v>67.276020590274868</v>
      </c>
      <c r="AE58" s="5">
        <v>69.557645627266638</v>
      </c>
      <c r="AF58" s="5">
        <v>55.939409361615503</v>
      </c>
      <c r="AG58" s="5">
        <v>53.511860728921931</v>
      </c>
      <c r="AH58" s="5">
        <v>65.315251097855295</v>
      </c>
      <c r="AI58" s="5">
        <v>69.779329390277482</v>
      </c>
      <c r="AJ58" s="5">
        <v>78.443938481932491</v>
      </c>
      <c r="AK58" s="5">
        <v>68.075565497211841</v>
      </c>
      <c r="AL58" s="5">
        <v>66.614835311705775</v>
      </c>
      <c r="AM58" s="5">
        <v>66.137120927107887</v>
      </c>
      <c r="AN58" s="5">
        <v>62.230769713154785</v>
      </c>
      <c r="AO58" s="5">
        <v>70.468866100525986</v>
      </c>
      <c r="AP58" s="5">
        <v>82.47040667189512</v>
      </c>
      <c r="AQ58" s="5">
        <v>82.439919317640644</v>
      </c>
      <c r="AR58" s="5">
        <v>62.991037283022209</v>
      </c>
      <c r="AS58" s="5">
        <v>70.055152862032386</v>
      </c>
      <c r="AT58" s="5">
        <v>64.208675267725511</v>
      </c>
      <c r="AU58" s="5">
        <v>67.373703817031299</v>
      </c>
      <c r="AV58" s="5">
        <v>69.27065163133679</v>
      </c>
      <c r="AW58" s="5">
        <v>73.833761193224717</v>
      </c>
      <c r="AX58" s="5">
        <v>79.818695884408683</v>
      </c>
      <c r="AY58" s="5">
        <v>52.533122661911506</v>
      </c>
      <c r="AZ58" s="5">
        <v>74.182196816679252</v>
      </c>
      <c r="BA58" s="5">
        <v>80.023634288126004</v>
      </c>
      <c r="BB58" s="5">
        <v>64.997735914198586</v>
      </c>
      <c r="BC58" s="5">
        <v>67.905468325017011</v>
      </c>
      <c r="BD58" s="5">
        <v>77.521267011351654</v>
      </c>
      <c r="BE58" s="5">
        <v>71.910035830686752</v>
      </c>
      <c r="BF58" s="5">
        <v>69.322313651115223</v>
      </c>
      <c r="BG58" s="5">
        <v>73.698599619767506</v>
      </c>
      <c r="BH58" s="5">
        <v>82.247006514922873</v>
      </c>
      <c r="BI58" s="5">
        <v>59.548347753440325</v>
      </c>
      <c r="BJ58" s="5">
        <v>69.236038606424117</v>
      </c>
      <c r="BK58" s="5">
        <v>83.913950944916337</v>
      </c>
      <c r="BL58" s="5">
        <v>69.925009729539582</v>
      </c>
      <c r="BM58" s="5">
        <v>66.146101694254526</v>
      </c>
      <c r="BN58" s="5"/>
      <c r="BO58" s="5"/>
      <c r="BP58" s="5"/>
      <c r="BQ58" s="5"/>
      <c r="BR58" s="5">
        <v>66.53851072899856</v>
      </c>
      <c r="BS58" s="5"/>
      <c r="BT58" s="5"/>
      <c r="BU58" s="5"/>
      <c r="BV58" s="5"/>
      <c r="BW58" s="5"/>
      <c r="BX58" s="5"/>
      <c r="BY58" s="5"/>
      <c r="BZ58" s="5"/>
      <c r="CA58" s="5"/>
      <c r="CB58" s="5"/>
      <c r="CC58" s="5"/>
      <c r="CD58" s="5"/>
      <c r="CE58" s="5"/>
      <c r="CF58" s="5"/>
      <c r="CG58" s="5"/>
      <c r="CH58" s="5">
        <v>86.629620190218986</v>
      </c>
      <c r="CI58" s="5"/>
      <c r="CJ58" s="5"/>
      <c r="CK58" s="5"/>
      <c r="CL58" s="5"/>
      <c r="CM58" s="5"/>
      <c r="CN58" s="5"/>
      <c r="CO58" s="5"/>
      <c r="CP58" s="5"/>
      <c r="CQ58" s="5"/>
      <c r="CR58" s="5"/>
      <c r="CS58" s="5"/>
      <c r="CT58" s="5"/>
      <c r="CU58" s="5"/>
      <c r="CV58" s="5"/>
      <c r="CW58" s="5"/>
      <c r="CX58" s="5"/>
      <c r="CY58" s="5"/>
      <c r="CZ58" s="5"/>
      <c r="DA58" s="5"/>
      <c r="DB58" s="5"/>
      <c r="DC58" s="5"/>
      <c r="DD58" s="5"/>
      <c r="DE58" s="5"/>
      <c r="DF58" s="5"/>
      <c r="DG58" s="29">
        <v>0</v>
      </c>
      <c r="DH58" s="17">
        <v>0</v>
      </c>
      <c r="DI58" s="17">
        <v>0</v>
      </c>
      <c r="DJ58" s="17">
        <v>0</v>
      </c>
      <c r="DK58" s="17">
        <v>0</v>
      </c>
      <c r="DL58" s="17">
        <v>0</v>
      </c>
      <c r="DM58" s="17">
        <v>0</v>
      </c>
      <c r="DN58" s="17">
        <v>1</v>
      </c>
      <c r="DO58" s="17">
        <v>0</v>
      </c>
      <c r="DP58" s="17">
        <v>0</v>
      </c>
      <c r="DQ58" s="17">
        <v>-1</v>
      </c>
      <c r="DR58" s="17">
        <v>1</v>
      </c>
      <c r="DS58" s="17">
        <v>0</v>
      </c>
      <c r="DT58" s="17">
        <v>0</v>
      </c>
      <c r="DU58" s="17">
        <v>0</v>
      </c>
      <c r="DV58" s="17">
        <v>0</v>
      </c>
      <c r="DW58" s="30">
        <v>0</v>
      </c>
      <c r="DX58" s="5"/>
      <c r="DY58" s="5"/>
      <c r="DZ58" s="5"/>
      <c r="EA58" s="29">
        <v>0</v>
      </c>
      <c r="EB58" s="17">
        <v>0</v>
      </c>
      <c r="EC58" s="17">
        <v>0</v>
      </c>
      <c r="ED58" s="17">
        <v>0</v>
      </c>
      <c r="EE58" s="17">
        <v>0</v>
      </c>
      <c r="EF58" s="17">
        <v>0</v>
      </c>
      <c r="EG58" s="17">
        <v>0</v>
      </c>
      <c r="EH58" s="17">
        <v>0</v>
      </c>
      <c r="EI58" s="17">
        <v>0</v>
      </c>
      <c r="EJ58" s="17">
        <v>0</v>
      </c>
      <c r="EK58" s="17">
        <v>0</v>
      </c>
      <c r="EL58" s="17">
        <v>0</v>
      </c>
      <c r="EM58" s="17">
        <v>0</v>
      </c>
      <c r="EN58" s="17">
        <v>0</v>
      </c>
      <c r="EO58" s="17">
        <v>0</v>
      </c>
      <c r="EP58" s="17">
        <v>0</v>
      </c>
      <c r="EQ58" s="17">
        <v>0</v>
      </c>
      <c r="ER58" s="17">
        <v>0</v>
      </c>
      <c r="ES58" s="17">
        <v>0</v>
      </c>
      <c r="ET58" s="17">
        <v>0</v>
      </c>
      <c r="EU58" s="17">
        <v>0</v>
      </c>
      <c r="EV58" s="17">
        <v>0</v>
      </c>
      <c r="EW58" s="17">
        <v>0</v>
      </c>
      <c r="EX58" s="17">
        <v>-1</v>
      </c>
      <c r="EY58" s="17">
        <v>0</v>
      </c>
      <c r="EZ58" s="17">
        <v>0</v>
      </c>
      <c r="FA58" s="17">
        <v>0</v>
      </c>
      <c r="FB58" s="17">
        <v>0</v>
      </c>
      <c r="FC58" s="17">
        <v>0</v>
      </c>
      <c r="FD58" s="17">
        <v>0</v>
      </c>
      <c r="FE58" s="17">
        <v>0</v>
      </c>
      <c r="FF58" s="17">
        <v>0</v>
      </c>
      <c r="FG58" s="17">
        <v>0</v>
      </c>
      <c r="FH58" s="17">
        <v>0</v>
      </c>
      <c r="FI58" s="17">
        <v>0</v>
      </c>
      <c r="FJ58" s="17">
        <v>0</v>
      </c>
      <c r="FK58" s="17">
        <v>0</v>
      </c>
      <c r="FL58" s="17">
        <v>0</v>
      </c>
      <c r="FM58" s="17"/>
      <c r="FN58" s="17"/>
      <c r="FO58" s="17"/>
      <c r="FP58" s="17"/>
      <c r="FQ58" s="17">
        <v>0</v>
      </c>
      <c r="FR58" s="17"/>
      <c r="FS58" s="17"/>
      <c r="FT58" s="17"/>
      <c r="FU58" s="17"/>
      <c r="FV58" s="17"/>
      <c r="FW58" s="17"/>
      <c r="FX58" s="17"/>
      <c r="FY58" s="17"/>
      <c r="FZ58" s="17"/>
      <c r="GA58" s="17"/>
      <c r="GB58" s="17"/>
      <c r="GC58" s="17"/>
      <c r="GD58" s="17"/>
      <c r="GE58" s="17"/>
      <c r="GF58" s="17"/>
      <c r="GG58" s="17">
        <v>0</v>
      </c>
      <c r="GH58" s="17"/>
      <c r="GI58" s="17"/>
      <c r="GJ58" s="17"/>
      <c r="GK58" s="17"/>
      <c r="GL58" s="17"/>
      <c r="GM58" s="17"/>
      <c r="GN58" s="17"/>
      <c r="GO58" s="17"/>
      <c r="GP58" s="17"/>
      <c r="GQ58" s="17"/>
      <c r="GR58" s="17"/>
      <c r="GS58" s="17"/>
      <c r="GT58" s="17"/>
      <c r="GU58" s="17"/>
      <c r="GV58" s="17"/>
      <c r="GW58" s="17"/>
      <c r="GX58" s="17"/>
      <c r="GY58" s="17"/>
      <c r="GZ58" s="17"/>
      <c r="HA58" s="17"/>
      <c r="HB58" s="17"/>
      <c r="HC58" s="17"/>
      <c r="HD58" s="30"/>
    </row>
    <row r="59" spans="1:212" ht="25.5" customHeight="1" x14ac:dyDescent="0.2">
      <c r="A59" s="48">
        <v>58</v>
      </c>
      <c r="B59" s="3" t="s">
        <v>312</v>
      </c>
      <c r="C59" s="10" t="s">
        <v>469</v>
      </c>
      <c r="D59" s="143" t="s">
        <v>11</v>
      </c>
      <c r="E59" s="23">
        <v>56.951705898061292</v>
      </c>
      <c r="F59" s="147">
        <v>5826</v>
      </c>
      <c r="G59" s="18"/>
      <c r="H59" s="5">
        <v>51.79869212388023</v>
      </c>
      <c r="I59" s="5">
        <v>59.573572545381722</v>
      </c>
      <c r="J59" s="5">
        <v>55.443228409557591</v>
      </c>
      <c r="K59" s="5">
        <v>56.768555558164792</v>
      </c>
      <c r="L59" s="5">
        <v>56.060312370047569</v>
      </c>
      <c r="M59" s="5">
        <v>65.866330870738537</v>
      </c>
      <c r="N59" s="5">
        <v>51.708674859760265</v>
      </c>
      <c r="O59" s="5">
        <v>61.870092257406803</v>
      </c>
      <c r="P59" s="5">
        <v>58.545522263335137</v>
      </c>
      <c r="Q59" s="5">
        <v>58.504004930724292</v>
      </c>
      <c r="R59" s="5">
        <v>57.264299347939627</v>
      </c>
      <c r="S59" s="5">
        <v>59.332924844281635</v>
      </c>
      <c r="T59" s="5">
        <v>56.981167843341652</v>
      </c>
      <c r="U59" s="5">
        <v>57.43328467103872</v>
      </c>
      <c r="V59" s="5">
        <v>65.916945815251566</v>
      </c>
      <c r="W59" s="5">
        <v>57.977575156831151</v>
      </c>
      <c r="X59" s="5">
        <v>47.913546397280868</v>
      </c>
      <c r="Y59" s="18"/>
      <c r="Z59" s="153">
        <v>32.538632567367209</v>
      </c>
      <c r="AA59" s="25">
        <v>77.840837968848618</v>
      </c>
      <c r="AB59" s="5">
        <v>60.746502337571805</v>
      </c>
      <c r="AC59" s="5">
        <v>49.972624768800465</v>
      </c>
      <c r="AD59" s="5">
        <v>51.816654925776227</v>
      </c>
      <c r="AE59" s="5">
        <v>57.280073397624733</v>
      </c>
      <c r="AF59" s="5">
        <v>57.931158472721442</v>
      </c>
      <c r="AG59" s="5">
        <v>46.040064142667994</v>
      </c>
      <c r="AH59" s="5">
        <v>63.214839962962166</v>
      </c>
      <c r="AI59" s="5">
        <v>58.730560285628933</v>
      </c>
      <c r="AJ59" s="5">
        <v>57.903747415410947</v>
      </c>
      <c r="AK59" s="5">
        <v>62.75163279804061</v>
      </c>
      <c r="AL59" s="5">
        <v>56.981167843341652</v>
      </c>
      <c r="AM59" s="5">
        <v>43.951981212464965</v>
      </c>
      <c r="AN59" s="5">
        <v>48.677817640719731</v>
      </c>
      <c r="AO59" s="5">
        <v>66.030232508004332</v>
      </c>
      <c r="AP59" s="5">
        <v>65.764458290701029</v>
      </c>
      <c r="AQ59" s="5">
        <v>58.877473184396543</v>
      </c>
      <c r="AR59" s="5">
        <v>58.688725333266966</v>
      </c>
      <c r="AS59" s="5">
        <v>45.418859814453498</v>
      </c>
      <c r="AT59" s="5">
        <v>42.854794670890811</v>
      </c>
      <c r="AU59" s="5">
        <v>59.246990185670853</v>
      </c>
      <c r="AV59" s="5">
        <v>62.798288742875144</v>
      </c>
      <c r="AW59" s="5">
        <v>52.456644389227002</v>
      </c>
      <c r="AX59" s="5">
        <v>54.336411603657254</v>
      </c>
      <c r="AY59" s="5">
        <v>53.117654896947499</v>
      </c>
      <c r="AZ59" s="5">
        <v>64.992418744640872</v>
      </c>
      <c r="BA59" s="5">
        <v>57.8148102962328</v>
      </c>
      <c r="BB59" s="5">
        <v>51.646122561478983</v>
      </c>
      <c r="BC59" s="5">
        <v>55.958039329071205</v>
      </c>
      <c r="BD59" s="5">
        <v>56.42176458180721</v>
      </c>
      <c r="BE59" s="5">
        <v>57.440780980595981</v>
      </c>
      <c r="BF59" s="5">
        <v>56.206037160618962</v>
      </c>
      <c r="BG59" s="5">
        <v>60.311048773762309</v>
      </c>
      <c r="BH59" s="5">
        <v>59.078391322175897</v>
      </c>
      <c r="BI59" s="5">
        <v>45.695152212939107</v>
      </c>
      <c r="BJ59" s="5">
        <v>55.200462309672105</v>
      </c>
      <c r="BK59" s="5">
        <v>63.627434110796123</v>
      </c>
      <c r="BL59" s="5">
        <v>70.000723886353143</v>
      </c>
      <c r="BM59" s="5">
        <v>51.780213828319951</v>
      </c>
      <c r="BN59" s="5">
        <v>53.549345025910142</v>
      </c>
      <c r="BO59" s="5">
        <v>65.093785440093072</v>
      </c>
      <c r="BP59" s="5">
        <v>42.931871026559719</v>
      </c>
      <c r="BQ59" s="5">
        <v>32.538632567367209</v>
      </c>
      <c r="BR59" s="5">
        <v>59.573572545381722</v>
      </c>
      <c r="BS59" s="5"/>
      <c r="BT59" s="5">
        <v>45.478983975177009</v>
      </c>
      <c r="BU59" s="5">
        <v>61.228442542512184</v>
      </c>
      <c r="BV59" s="5"/>
      <c r="BW59" s="5">
        <v>63.918763699641467</v>
      </c>
      <c r="BX59" s="5">
        <v>64.575999044815674</v>
      </c>
      <c r="BY59" s="5">
        <v>53.444530507874298</v>
      </c>
      <c r="BZ59" s="5">
        <v>65.626336182455063</v>
      </c>
      <c r="CA59" s="5">
        <v>66.3346469783815</v>
      </c>
      <c r="CB59" s="5">
        <v>77.840837968848618</v>
      </c>
      <c r="CC59" s="5"/>
      <c r="CD59" s="5">
        <v>56.974741965384069</v>
      </c>
      <c r="CE59" s="5">
        <v>70.248654262013503</v>
      </c>
      <c r="CF59" s="5">
        <v>58.480257427474868</v>
      </c>
      <c r="CG59" s="5">
        <v>55.846361690518108</v>
      </c>
      <c r="CH59" s="5">
        <v>52.13336384643209</v>
      </c>
      <c r="CI59" s="5">
        <v>36.480936023243352</v>
      </c>
      <c r="CJ59" s="5"/>
      <c r="CK59" s="5"/>
      <c r="CL59" s="5"/>
      <c r="CM59" s="5">
        <v>45.957012526577174</v>
      </c>
      <c r="CN59" s="5">
        <v>50.790652831290274</v>
      </c>
      <c r="CO59" s="5"/>
      <c r="CP59" s="5">
        <v>77.73253304245091</v>
      </c>
      <c r="CQ59" s="5">
        <v>63.848077510408338</v>
      </c>
      <c r="CR59" s="5">
        <v>59.669750990999361</v>
      </c>
      <c r="CS59" s="5">
        <v>58.170741852605232</v>
      </c>
      <c r="CT59" s="5"/>
      <c r="CU59" s="5"/>
      <c r="CV59" s="5">
        <v>51.274963651200643</v>
      </c>
      <c r="CW59" s="5"/>
      <c r="CX59" s="5"/>
      <c r="CY59" s="5">
        <v>70.601990880738484</v>
      </c>
      <c r="CZ59" s="5">
        <v>63.308235515020463</v>
      </c>
      <c r="DA59" s="5"/>
      <c r="DB59" s="5">
        <v>65.054813170398901</v>
      </c>
      <c r="DC59" s="5"/>
      <c r="DD59" s="5"/>
      <c r="DE59" s="5"/>
      <c r="DF59" s="5"/>
      <c r="DG59" s="29">
        <v>0</v>
      </c>
      <c r="DH59" s="17">
        <v>0</v>
      </c>
      <c r="DI59" s="17">
        <v>0</v>
      </c>
      <c r="DJ59" s="17">
        <v>0</v>
      </c>
      <c r="DK59" s="17">
        <v>0</v>
      </c>
      <c r="DL59" s="17">
        <v>0</v>
      </c>
      <c r="DM59" s="17">
        <v>0</v>
      </c>
      <c r="DN59" s="17">
        <v>0</v>
      </c>
      <c r="DO59" s="17">
        <v>0</v>
      </c>
      <c r="DP59" s="17">
        <v>0</v>
      </c>
      <c r="DQ59" s="17">
        <v>0</v>
      </c>
      <c r="DR59" s="17">
        <v>0</v>
      </c>
      <c r="DS59" s="17">
        <v>0</v>
      </c>
      <c r="DT59" s="17">
        <v>0</v>
      </c>
      <c r="DU59" s="17">
        <v>1</v>
      </c>
      <c r="DV59" s="17">
        <v>0</v>
      </c>
      <c r="DW59" s="30">
        <v>-1</v>
      </c>
      <c r="DX59" s="5"/>
      <c r="DY59" s="5"/>
      <c r="DZ59" s="5"/>
      <c r="EA59" s="29">
        <v>0</v>
      </c>
      <c r="EB59" s="17">
        <v>0</v>
      </c>
      <c r="EC59" s="17">
        <v>0</v>
      </c>
      <c r="ED59" s="17">
        <v>0</v>
      </c>
      <c r="EE59" s="17">
        <v>0</v>
      </c>
      <c r="EF59" s="17">
        <v>0</v>
      </c>
      <c r="EG59" s="17">
        <v>0</v>
      </c>
      <c r="EH59" s="17">
        <v>0</v>
      </c>
      <c r="EI59" s="17">
        <v>0</v>
      </c>
      <c r="EJ59" s="17">
        <v>0</v>
      </c>
      <c r="EK59" s="17">
        <v>0</v>
      </c>
      <c r="EL59" s="17">
        <v>-1</v>
      </c>
      <c r="EM59" s="17">
        <v>0</v>
      </c>
      <c r="EN59" s="17">
        <v>0</v>
      </c>
      <c r="EO59" s="17">
        <v>0</v>
      </c>
      <c r="EP59" s="17">
        <v>0</v>
      </c>
      <c r="EQ59" s="17">
        <v>0</v>
      </c>
      <c r="ER59" s="17">
        <v>0</v>
      </c>
      <c r="ES59" s="17">
        <v>-1</v>
      </c>
      <c r="ET59" s="17">
        <v>0</v>
      </c>
      <c r="EU59" s="17">
        <v>0</v>
      </c>
      <c r="EV59" s="17">
        <v>0</v>
      </c>
      <c r="EW59" s="17">
        <v>0</v>
      </c>
      <c r="EX59" s="17">
        <v>0</v>
      </c>
      <c r="EY59" s="17">
        <v>0</v>
      </c>
      <c r="EZ59" s="17">
        <v>0</v>
      </c>
      <c r="FA59" s="17">
        <v>0</v>
      </c>
      <c r="FB59" s="17">
        <v>0</v>
      </c>
      <c r="FC59" s="17">
        <v>0</v>
      </c>
      <c r="FD59" s="17">
        <v>0</v>
      </c>
      <c r="FE59" s="17">
        <v>0</v>
      </c>
      <c r="FF59" s="17">
        <v>0</v>
      </c>
      <c r="FG59" s="17">
        <v>0</v>
      </c>
      <c r="FH59" s="17">
        <v>0</v>
      </c>
      <c r="FI59" s="17">
        <v>0</v>
      </c>
      <c r="FJ59" s="17">
        <v>0</v>
      </c>
      <c r="FK59" s="17">
        <v>1</v>
      </c>
      <c r="FL59" s="17">
        <v>0</v>
      </c>
      <c r="FM59" s="17">
        <v>0</v>
      </c>
      <c r="FN59" s="17">
        <v>0</v>
      </c>
      <c r="FO59" s="17">
        <v>0</v>
      </c>
      <c r="FP59" s="17">
        <v>-1</v>
      </c>
      <c r="FQ59" s="17">
        <v>0</v>
      </c>
      <c r="FR59" s="17"/>
      <c r="FS59" s="17">
        <v>0</v>
      </c>
      <c r="FT59" s="17">
        <v>0</v>
      </c>
      <c r="FU59" s="17"/>
      <c r="FV59" s="17">
        <v>0</v>
      </c>
      <c r="FW59" s="17">
        <v>0</v>
      </c>
      <c r="FX59" s="17">
        <v>0</v>
      </c>
      <c r="FY59" s="17">
        <v>0</v>
      </c>
      <c r="FZ59" s="17">
        <v>0</v>
      </c>
      <c r="GA59" s="17">
        <v>1</v>
      </c>
      <c r="GB59" s="17"/>
      <c r="GC59" s="17">
        <v>0</v>
      </c>
      <c r="GD59" s="17">
        <v>0</v>
      </c>
      <c r="GE59" s="17">
        <v>0</v>
      </c>
      <c r="GF59" s="17">
        <v>0</v>
      </c>
      <c r="GG59" s="17">
        <v>0</v>
      </c>
      <c r="GH59" s="17">
        <v>0</v>
      </c>
      <c r="GI59" s="17"/>
      <c r="GJ59" s="17"/>
      <c r="GK59" s="17"/>
      <c r="GL59" s="17">
        <v>0</v>
      </c>
      <c r="GM59" s="17">
        <v>0</v>
      </c>
      <c r="GN59" s="17"/>
      <c r="GO59" s="17">
        <v>1</v>
      </c>
      <c r="GP59" s="17">
        <v>0</v>
      </c>
      <c r="GQ59" s="17">
        <v>0</v>
      </c>
      <c r="GR59" s="17">
        <v>0</v>
      </c>
      <c r="GS59" s="17"/>
      <c r="GT59" s="17"/>
      <c r="GU59" s="17">
        <v>0</v>
      </c>
      <c r="GV59" s="17"/>
      <c r="GW59" s="17"/>
      <c r="GX59" s="17">
        <v>0</v>
      </c>
      <c r="GY59" s="17">
        <v>0</v>
      </c>
      <c r="GZ59" s="17"/>
      <c r="HA59" s="17">
        <v>0</v>
      </c>
      <c r="HB59" s="17"/>
      <c r="HC59" s="17"/>
      <c r="HD59" s="30"/>
    </row>
    <row r="60" spans="1:212" ht="25.5" customHeight="1" x14ac:dyDescent="0.2">
      <c r="A60" s="48">
        <v>59</v>
      </c>
      <c r="B60" s="3" t="s">
        <v>312</v>
      </c>
      <c r="C60" s="10" t="s">
        <v>470</v>
      </c>
      <c r="D60" s="143" t="s">
        <v>29</v>
      </c>
      <c r="E60" s="23">
        <v>59.9032336416129</v>
      </c>
      <c r="F60" s="147">
        <v>9646</v>
      </c>
      <c r="G60" s="18"/>
      <c r="H60" s="5">
        <v>46.664190490354166</v>
      </c>
      <c r="I60" s="5">
        <v>33.13356767579652</v>
      </c>
      <c r="J60" s="5">
        <v>55.85128052411423</v>
      </c>
      <c r="K60" s="5">
        <v>50.657594397707996</v>
      </c>
      <c r="L60" s="5">
        <v>28.421693365030386</v>
      </c>
      <c r="M60" s="5">
        <v>41.29893093619215</v>
      </c>
      <c r="N60" s="5">
        <v>68.989357551466099</v>
      </c>
      <c r="O60" s="5">
        <v>30.48008730773369</v>
      </c>
      <c r="P60" s="5">
        <v>74.482019017304154</v>
      </c>
      <c r="Q60" s="5">
        <v>71.153408433321218</v>
      </c>
      <c r="R60" s="5">
        <v>78.187531876914335</v>
      </c>
      <c r="S60" s="5">
        <v>44.193079169117169</v>
      </c>
      <c r="T60" s="5">
        <v>73.454664208102272</v>
      </c>
      <c r="U60" s="5">
        <v>79.5743696609306</v>
      </c>
      <c r="V60" s="5">
        <v>70.639112927338346</v>
      </c>
      <c r="W60" s="5">
        <v>40.676056167805044</v>
      </c>
      <c r="X60" s="5">
        <v>82.853616903275167</v>
      </c>
      <c r="Y60" s="18"/>
      <c r="Z60" s="153">
        <v>13.747357440150848</v>
      </c>
      <c r="AA60" s="25">
        <v>86.13875865400253</v>
      </c>
      <c r="AB60" s="5">
        <v>83.908661004564649</v>
      </c>
      <c r="AC60" s="5">
        <v>77.12061557890128</v>
      </c>
      <c r="AD60" s="5">
        <v>49.166506207206865</v>
      </c>
      <c r="AE60" s="5">
        <v>72.666860188908373</v>
      </c>
      <c r="AF60" s="5">
        <v>81.317071020607798</v>
      </c>
      <c r="AG60" s="5">
        <v>77.950432350300673</v>
      </c>
      <c r="AH60" s="5">
        <v>72.955269712482036</v>
      </c>
      <c r="AI60" s="5">
        <v>80.356359815155088</v>
      </c>
      <c r="AJ60" s="5">
        <v>79.544269817507384</v>
      </c>
      <c r="AK60" s="5">
        <v>80.272785972679657</v>
      </c>
      <c r="AL60" s="5">
        <v>73.454664208102272</v>
      </c>
      <c r="AM60" s="5">
        <v>80.352662918304603</v>
      </c>
      <c r="AN60" s="5">
        <v>54.897335499064226</v>
      </c>
      <c r="AO60" s="5">
        <v>77.668837352213643</v>
      </c>
      <c r="AP60" s="5">
        <v>61.052426726348671</v>
      </c>
      <c r="AQ60" s="5">
        <v>70.282808205704498</v>
      </c>
      <c r="AR60" s="5">
        <v>46.214618761894911</v>
      </c>
      <c r="AS60" s="5">
        <v>80.932083118835834</v>
      </c>
      <c r="AT60" s="5">
        <v>85.256730530744804</v>
      </c>
      <c r="AU60" s="5">
        <v>76.295830281329074</v>
      </c>
      <c r="AV60" s="5">
        <v>81.682883145237568</v>
      </c>
      <c r="AW60" s="5">
        <v>37.218448859479672</v>
      </c>
      <c r="AX60" s="5">
        <v>49.579624712136315</v>
      </c>
      <c r="AY60" s="5">
        <v>80.614660548272582</v>
      </c>
      <c r="AZ60" s="5">
        <v>72.99117172771075</v>
      </c>
      <c r="BA60" s="5">
        <v>37.538970605096495</v>
      </c>
      <c r="BB60" s="5">
        <v>69.325648969838042</v>
      </c>
      <c r="BC60" s="5">
        <v>67.56176428813734</v>
      </c>
      <c r="BD60" s="5">
        <v>47.943903519915885</v>
      </c>
      <c r="BE60" s="5">
        <v>65.67263223408905</v>
      </c>
      <c r="BF60" s="5">
        <v>42.704410819184517</v>
      </c>
      <c r="BG60" s="5">
        <v>37.880892807991053</v>
      </c>
      <c r="BH60" s="5">
        <v>49.158349362103621</v>
      </c>
      <c r="BI60" s="5">
        <v>72.011119336413486</v>
      </c>
      <c r="BJ60" s="5">
        <v>52.587243678616517</v>
      </c>
      <c r="BK60" s="5">
        <v>29.21209936187828</v>
      </c>
      <c r="BL60" s="5">
        <v>47.058849018015572</v>
      </c>
      <c r="BM60" s="5">
        <v>44.190012331508832</v>
      </c>
      <c r="BN60" s="5">
        <v>20.586048859362581</v>
      </c>
      <c r="BO60" s="5">
        <v>53.108207903423342</v>
      </c>
      <c r="BP60" s="5">
        <v>77.713403970237181</v>
      </c>
      <c r="BQ60" s="5">
        <v>59.163632817731127</v>
      </c>
      <c r="BR60" s="5">
        <v>33.13356767579652</v>
      </c>
      <c r="BS60" s="5">
        <v>46.636189120266167</v>
      </c>
      <c r="BT60" s="5">
        <v>33.660439651322719</v>
      </c>
      <c r="BU60" s="5">
        <v>38.484745321228885</v>
      </c>
      <c r="BV60" s="5">
        <v>53.652778269125825</v>
      </c>
      <c r="BW60" s="5">
        <v>86.13875865400253</v>
      </c>
      <c r="BX60" s="5">
        <v>17.352714824064233</v>
      </c>
      <c r="BY60" s="5">
        <v>75.272980053625687</v>
      </c>
      <c r="BZ60" s="5">
        <v>56.732220810558232</v>
      </c>
      <c r="CA60" s="5">
        <v>43.579780231723511</v>
      </c>
      <c r="CB60" s="5">
        <v>34.791380787025908</v>
      </c>
      <c r="CC60" s="5">
        <v>38.088267132317036</v>
      </c>
      <c r="CD60" s="5">
        <v>59.521330390429675</v>
      </c>
      <c r="CE60" s="5">
        <v>26.385194691017215</v>
      </c>
      <c r="CF60" s="5">
        <v>32.162959617080361</v>
      </c>
      <c r="CG60" s="5">
        <v>33.19634505731193</v>
      </c>
      <c r="CH60" s="5">
        <v>38.846620418215309</v>
      </c>
      <c r="CI60" s="5">
        <v>31.652244196056699</v>
      </c>
      <c r="CJ60" s="5">
        <v>41.749139044882497</v>
      </c>
      <c r="CK60" s="5">
        <v>17.471200470071281</v>
      </c>
      <c r="CL60" s="5">
        <v>23.128115987895917</v>
      </c>
      <c r="CM60" s="5">
        <v>18.671976642565145</v>
      </c>
      <c r="CN60" s="5">
        <v>13.747357440150848</v>
      </c>
      <c r="CO60" s="5">
        <v>51.008852281649567</v>
      </c>
      <c r="CP60" s="5">
        <v>52.7843706679081</v>
      </c>
      <c r="CQ60" s="5">
        <v>16.328593417855391</v>
      </c>
      <c r="CR60" s="5">
        <v>29.458566380669783</v>
      </c>
      <c r="CS60" s="5">
        <v>23.61505540534359</v>
      </c>
      <c r="CT60" s="5">
        <v>26.573165421805939</v>
      </c>
      <c r="CU60" s="5">
        <v>26.166969318031619</v>
      </c>
      <c r="CV60" s="5">
        <v>17.775371589068399</v>
      </c>
      <c r="CW60" s="5">
        <v>23.305179040524365</v>
      </c>
      <c r="CX60" s="5">
        <v>24.132560332933984</v>
      </c>
      <c r="CY60" s="5">
        <v>57.591351510657084</v>
      </c>
      <c r="CZ60" s="5">
        <v>24.330483245842213</v>
      </c>
      <c r="DA60" s="5">
        <v>31.619741328239304</v>
      </c>
      <c r="DB60" s="5">
        <v>27.240661745172417</v>
      </c>
      <c r="DC60" s="5">
        <v>72.249162372484705</v>
      </c>
      <c r="DD60" s="5">
        <v>22.727028174823051</v>
      </c>
      <c r="DE60" s="5">
        <v>22.910412932305217</v>
      </c>
      <c r="DF60" s="5"/>
      <c r="DG60" s="29">
        <v>-1</v>
      </c>
      <c r="DH60" s="17">
        <v>-1</v>
      </c>
      <c r="DI60" s="17">
        <v>-1</v>
      </c>
      <c r="DJ60" s="17">
        <v>-1</v>
      </c>
      <c r="DK60" s="17">
        <v>-1</v>
      </c>
      <c r="DL60" s="17">
        <v>-1</v>
      </c>
      <c r="DM60" s="17">
        <v>1</v>
      </c>
      <c r="DN60" s="17">
        <v>-1</v>
      </c>
      <c r="DO60" s="17">
        <v>1</v>
      </c>
      <c r="DP60" s="17">
        <v>1</v>
      </c>
      <c r="DQ60" s="17">
        <v>1</v>
      </c>
      <c r="DR60" s="17">
        <v>-1</v>
      </c>
      <c r="DS60" s="17">
        <v>1</v>
      </c>
      <c r="DT60" s="17">
        <v>1</v>
      </c>
      <c r="DU60" s="17">
        <v>1</v>
      </c>
      <c r="DV60" s="17">
        <v>-1</v>
      </c>
      <c r="DW60" s="30">
        <v>1</v>
      </c>
      <c r="DX60" s="5"/>
      <c r="DY60" s="5"/>
      <c r="DZ60" s="5"/>
      <c r="EA60" s="29">
        <v>1</v>
      </c>
      <c r="EB60" s="17">
        <v>1</v>
      </c>
      <c r="EC60" s="17">
        <v>-1</v>
      </c>
      <c r="ED60" s="17">
        <v>1</v>
      </c>
      <c r="EE60" s="17">
        <v>1</v>
      </c>
      <c r="EF60" s="17">
        <v>1</v>
      </c>
      <c r="EG60" s="17">
        <v>1</v>
      </c>
      <c r="EH60" s="17">
        <v>1</v>
      </c>
      <c r="EI60" s="17">
        <v>1</v>
      </c>
      <c r="EJ60" s="17">
        <v>1</v>
      </c>
      <c r="EK60" s="17">
        <v>1</v>
      </c>
      <c r="EL60" s="17">
        <v>1</v>
      </c>
      <c r="EM60" s="17">
        <v>0</v>
      </c>
      <c r="EN60" s="17">
        <v>1</v>
      </c>
      <c r="EO60" s="17">
        <v>0</v>
      </c>
      <c r="EP60" s="17">
        <v>1</v>
      </c>
      <c r="EQ60" s="17">
        <v>-1</v>
      </c>
      <c r="ER60" s="17">
        <v>1</v>
      </c>
      <c r="ES60" s="17">
        <v>1</v>
      </c>
      <c r="ET60" s="17">
        <v>1</v>
      </c>
      <c r="EU60" s="17">
        <v>1</v>
      </c>
      <c r="EV60" s="17">
        <v>-1</v>
      </c>
      <c r="EW60" s="17">
        <v>-1</v>
      </c>
      <c r="EX60" s="17">
        <v>1</v>
      </c>
      <c r="EY60" s="17">
        <v>1</v>
      </c>
      <c r="EZ60" s="17">
        <v>-1</v>
      </c>
      <c r="FA60" s="17">
        <v>1</v>
      </c>
      <c r="FB60" s="17">
        <v>0</v>
      </c>
      <c r="FC60" s="17">
        <v>-1</v>
      </c>
      <c r="FD60" s="17">
        <v>0</v>
      </c>
      <c r="FE60" s="17">
        <v>-1</v>
      </c>
      <c r="FF60" s="17">
        <v>-1</v>
      </c>
      <c r="FG60" s="17">
        <v>-1</v>
      </c>
      <c r="FH60" s="17">
        <v>1</v>
      </c>
      <c r="FI60" s="17">
        <v>0</v>
      </c>
      <c r="FJ60" s="17">
        <v>-1</v>
      </c>
      <c r="FK60" s="17">
        <v>-1</v>
      </c>
      <c r="FL60" s="17">
        <v>-1</v>
      </c>
      <c r="FM60" s="17">
        <v>-1</v>
      </c>
      <c r="FN60" s="17">
        <v>0</v>
      </c>
      <c r="FO60" s="17">
        <v>1</v>
      </c>
      <c r="FP60" s="17">
        <v>0</v>
      </c>
      <c r="FQ60" s="17">
        <v>-1</v>
      </c>
      <c r="FR60" s="17">
        <v>0</v>
      </c>
      <c r="FS60" s="17">
        <v>-1</v>
      </c>
      <c r="FT60" s="17">
        <v>-1</v>
      </c>
      <c r="FU60" s="17">
        <v>0</v>
      </c>
      <c r="FV60" s="17">
        <v>1</v>
      </c>
      <c r="FW60" s="17">
        <v>-1</v>
      </c>
      <c r="FX60" s="17">
        <v>1</v>
      </c>
      <c r="FY60" s="17">
        <v>0</v>
      </c>
      <c r="FZ60" s="17">
        <v>-1</v>
      </c>
      <c r="GA60" s="17">
        <v>-1</v>
      </c>
      <c r="GB60" s="17">
        <v>-1</v>
      </c>
      <c r="GC60" s="17">
        <v>0</v>
      </c>
      <c r="GD60" s="17">
        <v>-1</v>
      </c>
      <c r="GE60" s="17">
        <v>-1</v>
      </c>
      <c r="GF60" s="17">
        <v>-1</v>
      </c>
      <c r="GG60" s="17">
        <v>-1</v>
      </c>
      <c r="GH60" s="17">
        <v>-1</v>
      </c>
      <c r="GI60" s="17">
        <v>-1</v>
      </c>
      <c r="GJ60" s="17">
        <v>-1</v>
      </c>
      <c r="GK60" s="17">
        <v>-1</v>
      </c>
      <c r="GL60" s="17">
        <v>-1</v>
      </c>
      <c r="GM60" s="17">
        <v>-1</v>
      </c>
      <c r="GN60" s="17">
        <v>0</v>
      </c>
      <c r="GO60" s="17">
        <v>0</v>
      </c>
      <c r="GP60" s="17">
        <v>-1</v>
      </c>
      <c r="GQ60" s="17">
        <v>-1</v>
      </c>
      <c r="GR60" s="17">
        <v>-1</v>
      </c>
      <c r="GS60" s="17">
        <v>-1</v>
      </c>
      <c r="GT60" s="17">
        <v>-1</v>
      </c>
      <c r="GU60" s="17">
        <v>-1</v>
      </c>
      <c r="GV60" s="17">
        <v>-1</v>
      </c>
      <c r="GW60" s="17">
        <v>-1</v>
      </c>
      <c r="GX60" s="17">
        <v>0</v>
      </c>
      <c r="GY60" s="17">
        <v>-1</v>
      </c>
      <c r="GZ60" s="17">
        <v>-1</v>
      </c>
      <c r="HA60" s="17">
        <v>-1</v>
      </c>
      <c r="HB60" s="17">
        <v>0</v>
      </c>
      <c r="HC60" s="17">
        <v>-1</v>
      </c>
      <c r="HD60" s="30">
        <v>-1</v>
      </c>
    </row>
    <row r="61" spans="1:212" ht="25.5" customHeight="1" x14ac:dyDescent="0.2">
      <c r="A61" s="48">
        <v>60</v>
      </c>
      <c r="B61" s="3" t="s">
        <v>312</v>
      </c>
      <c r="C61" s="10" t="s">
        <v>56</v>
      </c>
      <c r="D61" s="143" t="s">
        <v>8</v>
      </c>
      <c r="E61" s="23">
        <v>83.256671872965313</v>
      </c>
      <c r="F61" s="147">
        <v>14891</v>
      </c>
      <c r="G61" s="18"/>
      <c r="H61" s="5">
        <v>85.994811848933253</v>
      </c>
      <c r="I61" s="5">
        <v>87.467917612492613</v>
      </c>
      <c r="J61" s="5">
        <v>87.030744731550811</v>
      </c>
      <c r="K61" s="5">
        <v>80.274613501039198</v>
      </c>
      <c r="L61" s="5">
        <v>88.044074969422653</v>
      </c>
      <c r="M61" s="5">
        <v>84.301431839437882</v>
      </c>
      <c r="N61" s="5">
        <v>79.120736118988901</v>
      </c>
      <c r="O61" s="5">
        <v>90.089212612128449</v>
      </c>
      <c r="P61" s="5">
        <v>81.614850555218865</v>
      </c>
      <c r="Q61" s="5">
        <v>83.626715779393649</v>
      </c>
      <c r="R61" s="5">
        <v>78.298051195360017</v>
      </c>
      <c r="S61" s="5">
        <v>89.131710478366728</v>
      </c>
      <c r="T61" s="5">
        <v>79.011099843495174</v>
      </c>
      <c r="U61" s="5">
        <v>77.634431469984023</v>
      </c>
      <c r="V61" s="5">
        <v>83.412969048529334</v>
      </c>
      <c r="W61" s="5">
        <v>87.736302477208767</v>
      </c>
      <c r="X61" s="5">
        <v>78.340427387880339</v>
      </c>
      <c r="Y61" s="18"/>
      <c r="Z61" s="153">
        <v>71.497629315096887</v>
      </c>
      <c r="AA61" s="25">
        <v>97.489699898508931</v>
      </c>
      <c r="AB61" s="5">
        <v>75.320951107569499</v>
      </c>
      <c r="AC61" s="5">
        <v>80.57183759551107</v>
      </c>
      <c r="AD61" s="5">
        <v>84.564382234390024</v>
      </c>
      <c r="AE61" s="5">
        <v>85.946337523105541</v>
      </c>
      <c r="AF61" s="5">
        <v>76.15536329641364</v>
      </c>
      <c r="AG61" s="5">
        <v>75.58150798854399</v>
      </c>
      <c r="AH61" s="5">
        <v>82.320690157409445</v>
      </c>
      <c r="AI61" s="5">
        <v>77.052828992864335</v>
      </c>
      <c r="AJ61" s="5">
        <v>74.447226571728521</v>
      </c>
      <c r="AK61" s="5">
        <v>81.408677593738219</v>
      </c>
      <c r="AL61" s="5">
        <v>79.011099843495174</v>
      </c>
      <c r="AM61" s="5">
        <v>79.913913711697361</v>
      </c>
      <c r="AN61" s="5">
        <v>74.519753894024959</v>
      </c>
      <c r="AO61" s="5">
        <v>79.484146055435545</v>
      </c>
      <c r="AP61" s="5">
        <v>89.347955284453008</v>
      </c>
      <c r="AQ61" s="5">
        <v>86.470579735047494</v>
      </c>
      <c r="AR61" s="5">
        <v>91.520546445224085</v>
      </c>
      <c r="AS61" s="5">
        <v>79.22887951953399</v>
      </c>
      <c r="AT61" s="5">
        <v>71.497629315096887</v>
      </c>
      <c r="AU61" s="5">
        <v>76.583007370745548</v>
      </c>
      <c r="AV61" s="5">
        <v>80.335228396511511</v>
      </c>
      <c r="AW61" s="5">
        <v>85.865153193114864</v>
      </c>
      <c r="AX61" s="5">
        <v>81.111220963343172</v>
      </c>
      <c r="AY61" s="5">
        <v>81.548523721569737</v>
      </c>
      <c r="AZ61" s="5">
        <v>83.211349051353352</v>
      </c>
      <c r="BA61" s="5">
        <v>84.503641901508729</v>
      </c>
      <c r="BB61" s="5">
        <v>79.504819149708482</v>
      </c>
      <c r="BC61" s="5">
        <v>83.721094676359272</v>
      </c>
      <c r="BD61" s="5">
        <v>88.732827134842523</v>
      </c>
      <c r="BE61" s="5">
        <v>87.832000956772248</v>
      </c>
      <c r="BF61" s="5">
        <v>86.241275788499593</v>
      </c>
      <c r="BG61" s="5">
        <v>82.503333264823468</v>
      </c>
      <c r="BH61" s="5">
        <v>83.154827646117212</v>
      </c>
      <c r="BI61" s="5">
        <v>83.83632686799335</v>
      </c>
      <c r="BJ61" s="5">
        <v>85.216464392957064</v>
      </c>
      <c r="BK61" s="5">
        <v>85.714975587174195</v>
      </c>
      <c r="BL61" s="5">
        <v>79.061240492393921</v>
      </c>
      <c r="BM61" s="5">
        <v>87.497953024247167</v>
      </c>
      <c r="BN61" s="5">
        <v>89.248380084099352</v>
      </c>
      <c r="BO61" s="5">
        <v>90.282549490107911</v>
      </c>
      <c r="BP61" s="5">
        <v>93.102508625943685</v>
      </c>
      <c r="BQ61" s="5">
        <v>91.576456289820229</v>
      </c>
      <c r="BR61" s="5">
        <v>87.467917612492613</v>
      </c>
      <c r="BS61" s="5">
        <v>91.362446922366729</v>
      </c>
      <c r="BT61" s="5">
        <v>90.368558984935248</v>
      </c>
      <c r="BU61" s="5">
        <v>86.170125470925001</v>
      </c>
      <c r="BV61" s="5">
        <v>82.337052270036651</v>
      </c>
      <c r="BW61" s="5">
        <v>83.765743099490749</v>
      </c>
      <c r="BX61" s="5">
        <v>97.331431096385245</v>
      </c>
      <c r="BY61" s="5">
        <v>84.449187269747057</v>
      </c>
      <c r="BZ61" s="5">
        <v>85.078788469910393</v>
      </c>
      <c r="CA61" s="5">
        <v>83.150019379732313</v>
      </c>
      <c r="CB61" s="5">
        <v>95.399333680822323</v>
      </c>
      <c r="CC61" s="5">
        <v>94.568978987151212</v>
      </c>
      <c r="CD61" s="5">
        <v>84.05309583529727</v>
      </c>
      <c r="CE61" s="5">
        <v>95.732156707173218</v>
      </c>
      <c r="CF61" s="5">
        <v>96.399029527716365</v>
      </c>
      <c r="CG61" s="5">
        <v>92.070333371349605</v>
      </c>
      <c r="CH61" s="5">
        <v>97.489699898508931</v>
      </c>
      <c r="CI61" s="5">
        <v>93.986494915446954</v>
      </c>
      <c r="CJ61" s="5">
        <v>91.136498664159291</v>
      </c>
      <c r="CK61" s="5">
        <v>93.074036494870015</v>
      </c>
      <c r="CL61" s="5">
        <v>88.317461077910806</v>
      </c>
      <c r="CM61" s="5">
        <v>92.466316254182544</v>
      </c>
      <c r="CN61" s="5">
        <v>93.638564941188378</v>
      </c>
      <c r="CO61" s="5">
        <v>96.02755293786818</v>
      </c>
      <c r="CP61" s="5">
        <v>90.651314142055284</v>
      </c>
      <c r="CQ61" s="5">
        <v>96.069622301334192</v>
      </c>
      <c r="CR61" s="5">
        <v>93.911321958672474</v>
      </c>
      <c r="CS61" s="5">
        <v>91.918697628293032</v>
      </c>
      <c r="CT61" s="5">
        <v>90.586574844341911</v>
      </c>
      <c r="CU61" s="5">
        <v>86.576274901077838</v>
      </c>
      <c r="CV61" s="5">
        <v>97.481779212176747</v>
      </c>
      <c r="CW61" s="5">
        <v>89.33694657395209</v>
      </c>
      <c r="CX61" s="5">
        <v>94.326543247763468</v>
      </c>
      <c r="CY61" s="5">
        <v>85.9745008239924</v>
      </c>
      <c r="CZ61" s="5">
        <v>91.21313275984005</v>
      </c>
      <c r="DA61" s="5">
        <v>96.743141860187265</v>
      </c>
      <c r="DB61" s="5">
        <v>97.030060096983306</v>
      </c>
      <c r="DC61" s="5">
        <v>88.738304409175925</v>
      </c>
      <c r="DD61" s="5">
        <v>88.802484881139492</v>
      </c>
      <c r="DE61" s="5">
        <v>92.45844105730086</v>
      </c>
      <c r="DF61" s="5"/>
      <c r="DG61" s="29">
        <v>0</v>
      </c>
      <c r="DH61" s="17">
        <v>0</v>
      </c>
      <c r="DI61" s="17">
        <v>1</v>
      </c>
      <c r="DJ61" s="17">
        <v>0</v>
      </c>
      <c r="DK61" s="17">
        <v>1</v>
      </c>
      <c r="DL61" s="17">
        <v>0</v>
      </c>
      <c r="DM61" s="17">
        <v>0</v>
      </c>
      <c r="DN61" s="17">
        <v>1</v>
      </c>
      <c r="DO61" s="17">
        <v>0</v>
      </c>
      <c r="DP61" s="17">
        <v>0</v>
      </c>
      <c r="DQ61" s="17">
        <v>-1</v>
      </c>
      <c r="DR61" s="17">
        <v>1</v>
      </c>
      <c r="DS61" s="17">
        <v>0</v>
      </c>
      <c r="DT61" s="17">
        <v>-1</v>
      </c>
      <c r="DU61" s="17">
        <v>0</v>
      </c>
      <c r="DV61" s="17">
        <v>1</v>
      </c>
      <c r="DW61" s="30">
        <v>-1</v>
      </c>
      <c r="DX61" s="5"/>
      <c r="DY61" s="5"/>
      <c r="DZ61" s="5"/>
      <c r="EA61" s="29">
        <v>-1</v>
      </c>
      <c r="EB61" s="17">
        <v>0</v>
      </c>
      <c r="EC61" s="17">
        <v>0</v>
      </c>
      <c r="ED61" s="17">
        <v>0</v>
      </c>
      <c r="EE61" s="17">
        <v>-1</v>
      </c>
      <c r="EF61" s="17">
        <v>-1</v>
      </c>
      <c r="EG61" s="17">
        <v>0</v>
      </c>
      <c r="EH61" s="17">
        <v>-1</v>
      </c>
      <c r="EI61" s="17">
        <v>-1</v>
      </c>
      <c r="EJ61" s="17">
        <v>0</v>
      </c>
      <c r="EK61" s="17">
        <v>0</v>
      </c>
      <c r="EL61" s="17">
        <v>0</v>
      </c>
      <c r="EM61" s="17">
        <v>-1</v>
      </c>
      <c r="EN61" s="17">
        <v>0</v>
      </c>
      <c r="EO61" s="17">
        <v>1</v>
      </c>
      <c r="EP61" s="17">
        <v>0</v>
      </c>
      <c r="EQ61" s="17">
        <v>1</v>
      </c>
      <c r="ER61" s="17">
        <v>0</v>
      </c>
      <c r="ES61" s="17">
        <v>-1</v>
      </c>
      <c r="ET61" s="17">
        <v>-1</v>
      </c>
      <c r="EU61" s="17">
        <v>0</v>
      </c>
      <c r="EV61" s="17">
        <v>0</v>
      </c>
      <c r="EW61" s="17">
        <v>0</v>
      </c>
      <c r="EX61" s="17">
        <v>0</v>
      </c>
      <c r="EY61" s="17">
        <v>0</v>
      </c>
      <c r="EZ61" s="17">
        <v>0</v>
      </c>
      <c r="FA61" s="17">
        <v>0</v>
      </c>
      <c r="FB61" s="17">
        <v>0</v>
      </c>
      <c r="FC61" s="17">
        <v>1</v>
      </c>
      <c r="FD61" s="17">
        <v>0</v>
      </c>
      <c r="FE61" s="17">
        <v>0</v>
      </c>
      <c r="FF61" s="17">
        <v>0</v>
      </c>
      <c r="FG61" s="17">
        <v>0</v>
      </c>
      <c r="FH61" s="17">
        <v>0</v>
      </c>
      <c r="FI61" s="17">
        <v>0</v>
      </c>
      <c r="FJ61" s="17">
        <v>0</v>
      </c>
      <c r="FK61" s="17">
        <v>0</v>
      </c>
      <c r="FL61" s="17">
        <v>0</v>
      </c>
      <c r="FM61" s="17">
        <v>0</v>
      </c>
      <c r="FN61" s="17">
        <v>0</v>
      </c>
      <c r="FO61" s="17">
        <v>1</v>
      </c>
      <c r="FP61" s="17">
        <v>1</v>
      </c>
      <c r="FQ61" s="17">
        <v>0</v>
      </c>
      <c r="FR61" s="17">
        <v>1</v>
      </c>
      <c r="FS61" s="17">
        <v>0</v>
      </c>
      <c r="FT61" s="17">
        <v>0</v>
      </c>
      <c r="FU61" s="17">
        <v>0</v>
      </c>
      <c r="FV61" s="17">
        <v>0</v>
      </c>
      <c r="FW61" s="17">
        <v>1</v>
      </c>
      <c r="FX61" s="17">
        <v>0</v>
      </c>
      <c r="FY61" s="17">
        <v>0</v>
      </c>
      <c r="FZ61" s="17">
        <v>0</v>
      </c>
      <c r="GA61" s="17">
        <v>1</v>
      </c>
      <c r="GB61" s="17">
        <v>1</v>
      </c>
      <c r="GC61" s="17">
        <v>0</v>
      </c>
      <c r="GD61" s="17">
        <v>1</v>
      </c>
      <c r="GE61" s="17">
        <v>1</v>
      </c>
      <c r="GF61" s="17">
        <v>0</v>
      </c>
      <c r="GG61" s="17">
        <v>1</v>
      </c>
      <c r="GH61" s="17">
        <v>1</v>
      </c>
      <c r="GI61" s="17">
        <v>0</v>
      </c>
      <c r="GJ61" s="17">
        <v>1</v>
      </c>
      <c r="GK61" s="17">
        <v>0</v>
      </c>
      <c r="GL61" s="17">
        <v>0</v>
      </c>
      <c r="GM61" s="17">
        <v>1</v>
      </c>
      <c r="GN61" s="17">
        <v>1</v>
      </c>
      <c r="GO61" s="17">
        <v>0</v>
      </c>
      <c r="GP61" s="17">
        <v>1</v>
      </c>
      <c r="GQ61" s="17">
        <v>1</v>
      </c>
      <c r="GR61" s="17">
        <v>0</v>
      </c>
      <c r="GS61" s="17">
        <v>0</v>
      </c>
      <c r="GT61" s="17">
        <v>0</v>
      </c>
      <c r="GU61" s="17">
        <v>1</v>
      </c>
      <c r="GV61" s="17">
        <v>0</v>
      </c>
      <c r="GW61" s="17">
        <v>1</v>
      </c>
      <c r="GX61" s="17">
        <v>0</v>
      </c>
      <c r="GY61" s="17">
        <v>0</v>
      </c>
      <c r="GZ61" s="17">
        <v>1</v>
      </c>
      <c r="HA61" s="17">
        <v>1</v>
      </c>
      <c r="HB61" s="17">
        <v>0</v>
      </c>
      <c r="HC61" s="17">
        <v>0</v>
      </c>
      <c r="HD61" s="30">
        <v>1</v>
      </c>
    </row>
    <row r="62" spans="1:212" ht="25.5" customHeight="1" x14ac:dyDescent="0.2">
      <c r="A62" s="48">
        <v>61</v>
      </c>
      <c r="B62" s="3" t="s">
        <v>312</v>
      </c>
      <c r="C62" s="10" t="s">
        <v>57</v>
      </c>
      <c r="D62" s="143" t="s">
        <v>29</v>
      </c>
      <c r="E62" s="23">
        <v>69.542805910734202</v>
      </c>
      <c r="F62" s="147">
        <v>2639</v>
      </c>
      <c r="G62" s="18"/>
      <c r="H62" s="5">
        <v>77.800714098208886</v>
      </c>
      <c r="I62" s="5"/>
      <c r="J62" s="5">
        <v>72.01976925536394</v>
      </c>
      <c r="K62" s="5">
        <v>75.663116551199195</v>
      </c>
      <c r="L62" s="5">
        <v>78.972852865333607</v>
      </c>
      <c r="M62" s="5">
        <v>70.956117710625094</v>
      </c>
      <c r="N62" s="5">
        <v>56.697328854215421</v>
      </c>
      <c r="O62" s="5">
        <v>74.169470593725862</v>
      </c>
      <c r="P62" s="5">
        <v>69.83011045053702</v>
      </c>
      <c r="Q62" s="5">
        <v>74.913163793269433</v>
      </c>
      <c r="R62" s="5">
        <v>62.680415825610226</v>
      </c>
      <c r="S62" s="5">
        <v>76.247943199027517</v>
      </c>
      <c r="T62" s="5">
        <v>67.004750438080634</v>
      </c>
      <c r="U62" s="5">
        <v>67.055355419324826</v>
      </c>
      <c r="V62" s="5">
        <v>64.107376838065278</v>
      </c>
      <c r="W62" s="5">
        <v>79.971289243224447</v>
      </c>
      <c r="X62" s="5">
        <v>65.220238809928333</v>
      </c>
      <c r="Y62" s="18"/>
      <c r="Z62" s="153">
        <v>46.495384480400801</v>
      </c>
      <c r="AA62" s="25">
        <v>86.468052093654151</v>
      </c>
      <c r="AB62" s="5">
        <v>68.619985198252564</v>
      </c>
      <c r="AC62" s="5">
        <v>71.303203654957798</v>
      </c>
      <c r="AD62" s="5">
        <v>70.85938898422377</v>
      </c>
      <c r="AE62" s="5">
        <v>80.863653284636001</v>
      </c>
      <c r="AF62" s="5">
        <v>73.219552131939793</v>
      </c>
      <c r="AG62" s="5">
        <v>54.850423257497418</v>
      </c>
      <c r="AH62" s="5">
        <v>81.592067933124241</v>
      </c>
      <c r="AI62" s="5">
        <v>72.699803052105509</v>
      </c>
      <c r="AJ62" s="5">
        <v>66.576332459112251</v>
      </c>
      <c r="AK62" s="5">
        <v>73.397140860752614</v>
      </c>
      <c r="AL62" s="5">
        <v>67.004750438080634</v>
      </c>
      <c r="AM62" s="5">
        <v>59.868325994571101</v>
      </c>
      <c r="AN62" s="5">
        <v>72.898865711120763</v>
      </c>
      <c r="AO62" s="5">
        <v>61.238788014498688</v>
      </c>
      <c r="AP62" s="5">
        <v>72.422053048648195</v>
      </c>
      <c r="AQ62" s="5">
        <v>64.875666326937889</v>
      </c>
      <c r="AR62" s="5"/>
      <c r="AS62" s="5">
        <v>67.046766073849113</v>
      </c>
      <c r="AT62" s="5">
        <v>68.129196503943007</v>
      </c>
      <c r="AU62" s="5">
        <v>46.495384480400801</v>
      </c>
      <c r="AV62" s="5">
        <v>64.087843292627099</v>
      </c>
      <c r="AW62" s="5">
        <v>70.945175085751558</v>
      </c>
      <c r="AX62" s="5">
        <v>75.415518181587515</v>
      </c>
      <c r="AY62" s="5">
        <v>65.765207712678759</v>
      </c>
      <c r="AZ62" s="5">
        <v>64.116208959346352</v>
      </c>
      <c r="BA62" s="5">
        <v>67.617362769908326</v>
      </c>
      <c r="BB62" s="5">
        <v>69.909743857071732</v>
      </c>
      <c r="BC62" s="5">
        <v>74.427172704434838</v>
      </c>
      <c r="BD62" s="5">
        <v>81.814411664732432</v>
      </c>
      <c r="BE62" s="5">
        <v>61.121620580286887</v>
      </c>
      <c r="BF62" s="5">
        <v>81.384805135374364</v>
      </c>
      <c r="BG62" s="5">
        <v>84.230436123809014</v>
      </c>
      <c r="BH62" s="5">
        <v>75.447627626502054</v>
      </c>
      <c r="BI62" s="5">
        <v>68.960145056804834</v>
      </c>
      <c r="BJ62" s="5">
        <v>61.518230094407087</v>
      </c>
      <c r="BK62" s="5">
        <v>76.241859908802184</v>
      </c>
      <c r="BL62" s="5">
        <v>71.392829962561208</v>
      </c>
      <c r="BM62" s="5">
        <v>86.468052093654151</v>
      </c>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29">
        <v>0</v>
      </c>
      <c r="DH62" s="17"/>
      <c r="DI62" s="17">
        <v>0</v>
      </c>
      <c r="DJ62" s="17">
        <v>0</v>
      </c>
      <c r="DK62" s="17">
        <v>0</v>
      </c>
      <c r="DL62" s="17">
        <v>0</v>
      </c>
      <c r="DM62" s="17">
        <v>-1</v>
      </c>
      <c r="DN62" s="17">
        <v>0</v>
      </c>
      <c r="DO62" s="17">
        <v>0</v>
      </c>
      <c r="DP62" s="17">
        <v>0</v>
      </c>
      <c r="DQ62" s="17">
        <v>0</v>
      </c>
      <c r="DR62" s="17">
        <v>0</v>
      </c>
      <c r="DS62" s="17">
        <v>0</v>
      </c>
      <c r="DT62" s="17">
        <v>0</v>
      </c>
      <c r="DU62" s="17">
        <v>0</v>
      </c>
      <c r="DV62" s="17">
        <v>1</v>
      </c>
      <c r="DW62" s="30">
        <v>0</v>
      </c>
      <c r="DX62" s="5"/>
      <c r="DY62" s="5"/>
      <c r="DZ62" s="5"/>
      <c r="EA62" s="29">
        <v>0</v>
      </c>
      <c r="EB62" s="17">
        <v>0</v>
      </c>
      <c r="EC62" s="17">
        <v>0</v>
      </c>
      <c r="ED62" s="17">
        <v>0</v>
      </c>
      <c r="EE62" s="17">
        <v>0</v>
      </c>
      <c r="EF62" s="17">
        <v>0</v>
      </c>
      <c r="EG62" s="17">
        <v>0</v>
      </c>
      <c r="EH62" s="17">
        <v>0</v>
      </c>
      <c r="EI62" s="17">
        <v>0</v>
      </c>
      <c r="EJ62" s="17">
        <v>0</v>
      </c>
      <c r="EK62" s="17">
        <v>0</v>
      </c>
      <c r="EL62" s="17">
        <v>0</v>
      </c>
      <c r="EM62" s="17">
        <v>0</v>
      </c>
      <c r="EN62" s="17">
        <v>0</v>
      </c>
      <c r="EO62" s="17">
        <v>0</v>
      </c>
      <c r="EP62" s="17">
        <v>0</v>
      </c>
      <c r="EQ62" s="17"/>
      <c r="ER62" s="17">
        <v>0</v>
      </c>
      <c r="ES62" s="17">
        <v>0</v>
      </c>
      <c r="ET62" s="17">
        <v>-1</v>
      </c>
      <c r="EU62" s="17">
        <v>0</v>
      </c>
      <c r="EV62" s="17">
        <v>0</v>
      </c>
      <c r="EW62" s="17">
        <v>0</v>
      </c>
      <c r="EX62" s="17">
        <v>0</v>
      </c>
      <c r="EY62" s="17">
        <v>0</v>
      </c>
      <c r="EZ62" s="17">
        <v>0</v>
      </c>
      <c r="FA62" s="17">
        <v>0</v>
      </c>
      <c r="FB62" s="17">
        <v>0</v>
      </c>
      <c r="FC62" s="17">
        <v>0</v>
      </c>
      <c r="FD62" s="17">
        <v>0</v>
      </c>
      <c r="FE62" s="17">
        <v>0</v>
      </c>
      <c r="FF62" s="17">
        <v>0</v>
      </c>
      <c r="FG62" s="17">
        <v>0</v>
      </c>
      <c r="FH62" s="17">
        <v>0</v>
      </c>
      <c r="FI62" s="17">
        <v>0</v>
      </c>
      <c r="FJ62" s="17">
        <v>0</v>
      </c>
      <c r="FK62" s="17">
        <v>0</v>
      </c>
      <c r="FL62" s="17">
        <v>0</v>
      </c>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30"/>
    </row>
    <row r="63" spans="1:212" ht="25.5" customHeight="1" x14ac:dyDescent="0.2">
      <c r="A63" s="48">
        <v>63</v>
      </c>
      <c r="B63" s="3" t="s">
        <v>313</v>
      </c>
      <c r="C63" s="10" t="s">
        <v>58</v>
      </c>
      <c r="D63" s="143" t="s">
        <v>18</v>
      </c>
      <c r="E63" s="23">
        <v>59.071449109045105</v>
      </c>
      <c r="F63" s="147">
        <v>15729</v>
      </c>
      <c r="G63" s="18"/>
      <c r="H63" s="5">
        <v>67.296437705536434</v>
      </c>
      <c r="I63" s="5">
        <v>58.989935646032109</v>
      </c>
      <c r="J63" s="5">
        <v>58.742233353792763</v>
      </c>
      <c r="K63" s="5">
        <v>62.909645605747741</v>
      </c>
      <c r="L63" s="5">
        <v>63.183000088385491</v>
      </c>
      <c r="M63" s="5">
        <v>65.130632309640134</v>
      </c>
      <c r="N63" s="5">
        <v>53.97603482450949</v>
      </c>
      <c r="O63" s="5">
        <v>69.65283779819903</v>
      </c>
      <c r="P63" s="5">
        <v>63.873839915852237</v>
      </c>
      <c r="Q63" s="5">
        <v>61.503423402240088</v>
      </c>
      <c r="R63" s="5">
        <v>46.368444329711515</v>
      </c>
      <c r="S63" s="5">
        <v>66.052049399609373</v>
      </c>
      <c r="T63" s="5">
        <v>64.45797476127224</v>
      </c>
      <c r="U63" s="5">
        <v>57.169131333778331</v>
      </c>
      <c r="V63" s="5">
        <v>53.900536922644108</v>
      </c>
      <c r="W63" s="5">
        <v>63.687522330375337</v>
      </c>
      <c r="X63" s="5">
        <v>46.327265519267208</v>
      </c>
      <c r="Y63" s="18"/>
      <c r="Z63" s="153">
        <v>37.887957272130066</v>
      </c>
      <c r="AA63" s="25">
        <v>79.934198485116298</v>
      </c>
      <c r="AB63" s="5">
        <v>37.887957272130066</v>
      </c>
      <c r="AC63" s="5">
        <v>56.106690680972484</v>
      </c>
      <c r="AD63" s="5">
        <v>67.833442060059895</v>
      </c>
      <c r="AE63" s="5">
        <v>58.151969947365458</v>
      </c>
      <c r="AF63" s="5">
        <v>47.898741739202869</v>
      </c>
      <c r="AG63" s="5">
        <v>46.338602922391402</v>
      </c>
      <c r="AH63" s="5">
        <v>63.773424581571248</v>
      </c>
      <c r="AI63" s="5">
        <v>67.860132263008722</v>
      </c>
      <c r="AJ63" s="5">
        <v>60.564203378054536</v>
      </c>
      <c r="AK63" s="5">
        <v>60.178413310482128</v>
      </c>
      <c r="AL63" s="5">
        <v>64.45797476127224</v>
      </c>
      <c r="AM63" s="5">
        <v>47.429952054568062</v>
      </c>
      <c r="AN63" s="5">
        <v>57.943224553688822</v>
      </c>
      <c r="AO63" s="5">
        <v>45.633532383623496</v>
      </c>
      <c r="AP63" s="5">
        <v>67.556532249945761</v>
      </c>
      <c r="AQ63" s="5">
        <v>64.911239848802055</v>
      </c>
      <c r="AR63" s="5">
        <v>60.115783943903622</v>
      </c>
      <c r="AS63" s="5">
        <v>42.461086039140319</v>
      </c>
      <c r="AT63" s="5">
        <v>44.079565283761454</v>
      </c>
      <c r="AU63" s="5">
        <v>46.099366995875698</v>
      </c>
      <c r="AV63" s="5">
        <v>52.509599457470003</v>
      </c>
      <c r="AW63" s="5">
        <v>56.359791366048427</v>
      </c>
      <c r="AX63" s="5">
        <v>56.945533932022109</v>
      </c>
      <c r="AY63" s="5">
        <v>44.188878809841583</v>
      </c>
      <c r="AZ63" s="5">
        <v>63.273623283485961</v>
      </c>
      <c r="BA63" s="5">
        <v>66.963709545595364</v>
      </c>
      <c r="BB63" s="5">
        <v>48.720439725843754</v>
      </c>
      <c r="BC63" s="5">
        <v>68.482582969660243</v>
      </c>
      <c r="BD63" s="5">
        <v>59.080737923344941</v>
      </c>
      <c r="BE63" s="5">
        <v>59.957975646567739</v>
      </c>
      <c r="BF63" s="5">
        <v>63.147366237234493</v>
      </c>
      <c r="BG63" s="5">
        <v>65.459279796087642</v>
      </c>
      <c r="BH63" s="5">
        <v>63.86867929489317</v>
      </c>
      <c r="BI63" s="5">
        <v>61.898898635143219</v>
      </c>
      <c r="BJ63" s="5">
        <v>57.409628100054697</v>
      </c>
      <c r="BK63" s="5">
        <v>70.422171525303185</v>
      </c>
      <c r="BL63" s="5">
        <v>68.317050657413958</v>
      </c>
      <c r="BM63" s="5">
        <v>66.735788021084957</v>
      </c>
      <c r="BN63" s="5">
        <v>57.259528389360113</v>
      </c>
      <c r="BO63" s="5">
        <v>67.046335943193355</v>
      </c>
      <c r="BP63" s="5">
        <v>58.456623074914539</v>
      </c>
      <c r="BQ63" s="5">
        <v>54.787710148783866</v>
      </c>
      <c r="BR63" s="5">
        <v>58.989935646032109</v>
      </c>
      <c r="BS63" s="5">
        <v>64.466343821501454</v>
      </c>
      <c r="BT63" s="5">
        <v>65.945806605619197</v>
      </c>
      <c r="BU63" s="5">
        <v>52.723643504002283</v>
      </c>
      <c r="BV63" s="5">
        <v>70.991065506708779</v>
      </c>
      <c r="BW63" s="5">
        <v>50.012601015174162</v>
      </c>
      <c r="BX63" s="5">
        <v>72.455261629443399</v>
      </c>
      <c r="BY63" s="5">
        <v>52.51819859025133</v>
      </c>
      <c r="BZ63" s="5">
        <v>67.521394530432957</v>
      </c>
      <c r="CA63" s="5">
        <v>66.268674777939339</v>
      </c>
      <c r="CB63" s="5">
        <v>79.934198485116298</v>
      </c>
      <c r="CC63" s="5">
        <v>68.225439917561232</v>
      </c>
      <c r="CD63" s="5">
        <v>58.01672634071786</v>
      </c>
      <c r="CE63" s="5">
        <v>67.148432789541502</v>
      </c>
      <c r="CF63" s="5">
        <v>61.418331641194342</v>
      </c>
      <c r="CG63" s="5">
        <v>61.719976428811719</v>
      </c>
      <c r="CH63" s="5">
        <v>69.435403026414861</v>
      </c>
      <c r="CI63" s="5">
        <v>61.516107097745717</v>
      </c>
      <c r="CJ63" s="5">
        <v>76.054053417439675</v>
      </c>
      <c r="CK63" s="5">
        <v>65.82202044902489</v>
      </c>
      <c r="CL63" s="5">
        <v>63.335287270581198</v>
      </c>
      <c r="CM63" s="5">
        <v>60.883444497301987</v>
      </c>
      <c r="CN63" s="5">
        <v>65.30050874670097</v>
      </c>
      <c r="CO63" s="5">
        <v>78.38807502993717</v>
      </c>
      <c r="CP63" s="5">
        <v>75.503231529669677</v>
      </c>
      <c r="CQ63" s="5">
        <v>69.367861279012004</v>
      </c>
      <c r="CR63" s="5">
        <v>75.708037631785587</v>
      </c>
      <c r="CS63" s="5">
        <v>77.067471939163497</v>
      </c>
      <c r="CT63" s="5">
        <v>76.451954423323897</v>
      </c>
      <c r="CU63" s="5">
        <v>57.825235112383623</v>
      </c>
      <c r="CV63" s="5">
        <v>72.675217397436185</v>
      </c>
      <c r="CW63" s="5">
        <v>48.64653209566805</v>
      </c>
      <c r="CX63" s="5">
        <v>75.394548534373428</v>
      </c>
      <c r="CY63" s="5">
        <v>67.86387167171786</v>
      </c>
      <c r="CZ63" s="5">
        <v>66.546368396580775</v>
      </c>
      <c r="DA63" s="5">
        <v>62.945140222972341</v>
      </c>
      <c r="DB63" s="5">
        <v>77.391757549007067</v>
      </c>
      <c r="DC63" s="5">
        <v>67.148022802786542</v>
      </c>
      <c r="DD63" s="5">
        <v>68.007393319132632</v>
      </c>
      <c r="DE63" s="5">
        <v>76.034864966856645</v>
      </c>
      <c r="DF63" s="5"/>
      <c r="DG63" s="29">
        <v>1</v>
      </c>
      <c r="DH63" s="17">
        <v>0</v>
      </c>
      <c r="DI63" s="17">
        <v>0</v>
      </c>
      <c r="DJ63" s="17">
        <v>0</v>
      </c>
      <c r="DK63" s="17">
        <v>0</v>
      </c>
      <c r="DL63" s="17">
        <v>1</v>
      </c>
      <c r="DM63" s="17">
        <v>0</v>
      </c>
      <c r="DN63" s="17">
        <v>1</v>
      </c>
      <c r="DO63" s="17">
        <v>1</v>
      </c>
      <c r="DP63" s="17">
        <v>0</v>
      </c>
      <c r="DQ63" s="17">
        <v>-1</v>
      </c>
      <c r="DR63" s="17">
        <v>1</v>
      </c>
      <c r="DS63" s="17">
        <v>0</v>
      </c>
      <c r="DT63" s="17">
        <v>0</v>
      </c>
      <c r="DU63" s="17">
        <v>-1</v>
      </c>
      <c r="DV63" s="17">
        <v>0</v>
      </c>
      <c r="DW63" s="30">
        <v>-1</v>
      </c>
      <c r="DX63" s="5"/>
      <c r="DY63" s="5"/>
      <c r="DZ63" s="5"/>
      <c r="EA63" s="29">
        <v>-1</v>
      </c>
      <c r="EB63" s="17">
        <v>0</v>
      </c>
      <c r="EC63" s="17">
        <v>1</v>
      </c>
      <c r="ED63" s="17">
        <v>0</v>
      </c>
      <c r="EE63" s="17">
        <v>-1</v>
      </c>
      <c r="EF63" s="17">
        <v>-1</v>
      </c>
      <c r="EG63" s="17">
        <v>0</v>
      </c>
      <c r="EH63" s="17">
        <v>1</v>
      </c>
      <c r="EI63" s="17">
        <v>0</v>
      </c>
      <c r="EJ63" s="17">
        <v>0</v>
      </c>
      <c r="EK63" s="17">
        <v>0</v>
      </c>
      <c r="EL63" s="17">
        <v>-1</v>
      </c>
      <c r="EM63" s="17">
        <v>0</v>
      </c>
      <c r="EN63" s="17">
        <v>-1</v>
      </c>
      <c r="EO63" s="17">
        <v>1</v>
      </c>
      <c r="EP63" s="17">
        <v>0</v>
      </c>
      <c r="EQ63" s="17">
        <v>0</v>
      </c>
      <c r="ER63" s="17">
        <v>-1</v>
      </c>
      <c r="ES63" s="17">
        <v>-1</v>
      </c>
      <c r="ET63" s="17">
        <v>-1</v>
      </c>
      <c r="EU63" s="17">
        <v>0</v>
      </c>
      <c r="EV63" s="17">
        <v>0</v>
      </c>
      <c r="EW63" s="17">
        <v>0</v>
      </c>
      <c r="EX63" s="17">
        <v>-1</v>
      </c>
      <c r="EY63" s="17">
        <v>0</v>
      </c>
      <c r="EZ63" s="17">
        <v>1</v>
      </c>
      <c r="FA63" s="17">
        <v>-1</v>
      </c>
      <c r="FB63" s="17">
        <v>1</v>
      </c>
      <c r="FC63" s="17">
        <v>0</v>
      </c>
      <c r="FD63" s="17">
        <v>0</v>
      </c>
      <c r="FE63" s="17">
        <v>0</v>
      </c>
      <c r="FF63" s="17">
        <v>0</v>
      </c>
      <c r="FG63" s="17">
        <v>0</v>
      </c>
      <c r="FH63" s="17">
        <v>0</v>
      </c>
      <c r="FI63" s="17">
        <v>0</v>
      </c>
      <c r="FJ63" s="17">
        <v>1</v>
      </c>
      <c r="FK63" s="17">
        <v>1</v>
      </c>
      <c r="FL63" s="17">
        <v>1</v>
      </c>
      <c r="FM63" s="17">
        <v>0</v>
      </c>
      <c r="FN63" s="17">
        <v>0</v>
      </c>
      <c r="FO63" s="17">
        <v>0</v>
      </c>
      <c r="FP63" s="17">
        <v>0</v>
      </c>
      <c r="FQ63" s="17">
        <v>0</v>
      </c>
      <c r="FR63" s="17">
        <v>0</v>
      </c>
      <c r="FS63" s="17">
        <v>0</v>
      </c>
      <c r="FT63" s="17">
        <v>0</v>
      </c>
      <c r="FU63" s="17">
        <v>0</v>
      </c>
      <c r="FV63" s="17">
        <v>0</v>
      </c>
      <c r="FW63" s="17">
        <v>0</v>
      </c>
      <c r="FX63" s="17">
        <v>0</v>
      </c>
      <c r="FY63" s="17">
        <v>0</v>
      </c>
      <c r="FZ63" s="17">
        <v>0</v>
      </c>
      <c r="GA63" s="17">
        <v>1</v>
      </c>
      <c r="GB63" s="17">
        <v>0</v>
      </c>
      <c r="GC63" s="17">
        <v>0</v>
      </c>
      <c r="GD63" s="17">
        <v>0</v>
      </c>
      <c r="GE63" s="17">
        <v>0</v>
      </c>
      <c r="GF63" s="17">
        <v>0</v>
      </c>
      <c r="GG63" s="17">
        <v>0</v>
      </c>
      <c r="GH63" s="17">
        <v>0</v>
      </c>
      <c r="GI63" s="17">
        <v>1</v>
      </c>
      <c r="GJ63" s="17">
        <v>0</v>
      </c>
      <c r="GK63" s="17">
        <v>0</v>
      </c>
      <c r="GL63" s="17">
        <v>0</v>
      </c>
      <c r="GM63" s="17">
        <v>0</v>
      </c>
      <c r="GN63" s="17">
        <v>1</v>
      </c>
      <c r="GO63" s="17">
        <v>1</v>
      </c>
      <c r="GP63" s="17">
        <v>0</v>
      </c>
      <c r="GQ63" s="17">
        <v>1</v>
      </c>
      <c r="GR63" s="17">
        <v>1</v>
      </c>
      <c r="GS63" s="17">
        <v>1</v>
      </c>
      <c r="GT63" s="17">
        <v>0</v>
      </c>
      <c r="GU63" s="17">
        <v>0</v>
      </c>
      <c r="GV63" s="17">
        <v>0</v>
      </c>
      <c r="GW63" s="17">
        <v>1</v>
      </c>
      <c r="GX63" s="17">
        <v>0</v>
      </c>
      <c r="GY63" s="17">
        <v>0</v>
      </c>
      <c r="GZ63" s="17">
        <v>0</v>
      </c>
      <c r="HA63" s="17">
        <v>1</v>
      </c>
      <c r="HB63" s="17">
        <v>0</v>
      </c>
      <c r="HC63" s="17">
        <v>0</v>
      </c>
      <c r="HD63" s="30">
        <v>1</v>
      </c>
    </row>
    <row r="64" spans="1:212" ht="25.5" customHeight="1" x14ac:dyDescent="0.2">
      <c r="A64" s="48">
        <v>64</v>
      </c>
      <c r="B64" s="3" t="s">
        <v>313</v>
      </c>
      <c r="C64" s="10" t="s">
        <v>59</v>
      </c>
      <c r="D64" s="143" t="s">
        <v>60</v>
      </c>
      <c r="E64" s="23">
        <v>70.301779601186212</v>
      </c>
      <c r="F64" s="147">
        <v>15656</v>
      </c>
      <c r="G64" s="18"/>
      <c r="H64" s="5">
        <v>76.913622007111996</v>
      </c>
      <c r="I64" s="5">
        <v>71.015130162866328</v>
      </c>
      <c r="J64" s="5">
        <v>67.700612697483933</v>
      </c>
      <c r="K64" s="5">
        <v>72.635202529820333</v>
      </c>
      <c r="L64" s="5">
        <v>72.010033751916353</v>
      </c>
      <c r="M64" s="5">
        <v>74.018615578368795</v>
      </c>
      <c r="N64" s="5">
        <v>64.114249947293473</v>
      </c>
      <c r="O64" s="5">
        <v>77.457310141298905</v>
      </c>
      <c r="P64" s="5">
        <v>76.797339270690955</v>
      </c>
      <c r="Q64" s="5">
        <v>74.573801773103256</v>
      </c>
      <c r="R64" s="5">
        <v>61.571349714310564</v>
      </c>
      <c r="S64" s="5">
        <v>73.077419524729521</v>
      </c>
      <c r="T64" s="5">
        <v>77.418273064424483</v>
      </c>
      <c r="U64" s="5">
        <v>68.763089449914816</v>
      </c>
      <c r="V64" s="5">
        <v>72.911298297282073</v>
      </c>
      <c r="W64" s="5">
        <v>71.221180469995488</v>
      </c>
      <c r="X64" s="5">
        <v>59.337711506422217</v>
      </c>
      <c r="Y64" s="18"/>
      <c r="Z64" s="153">
        <v>52.653910478785328</v>
      </c>
      <c r="AA64" s="25">
        <v>90.544253670244672</v>
      </c>
      <c r="AB64" s="5">
        <v>52.653910478785328</v>
      </c>
      <c r="AC64" s="5">
        <v>71.659142781272394</v>
      </c>
      <c r="AD64" s="5">
        <v>76.76227639714773</v>
      </c>
      <c r="AE64" s="5">
        <v>67.244611182551125</v>
      </c>
      <c r="AF64" s="5">
        <v>64.4307365431889</v>
      </c>
      <c r="AG64" s="5">
        <v>57.131711478236589</v>
      </c>
      <c r="AH64" s="5">
        <v>77.085492230189686</v>
      </c>
      <c r="AI64" s="5">
        <v>81.114235365080503</v>
      </c>
      <c r="AJ64" s="5">
        <v>72.272934485248669</v>
      </c>
      <c r="AK64" s="5">
        <v>73.674640400373235</v>
      </c>
      <c r="AL64" s="5">
        <v>77.418273064424483</v>
      </c>
      <c r="AM64" s="5">
        <v>59.961009214601248</v>
      </c>
      <c r="AN64" s="5">
        <v>66.793219329301095</v>
      </c>
      <c r="AO64" s="5">
        <v>66.588634174433025</v>
      </c>
      <c r="AP64" s="5">
        <v>83.384585678852275</v>
      </c>
      <c r="AQ64" s="5">
        <v>70.820133323863132</v>
      </c>
      <c r="AR64" s="5">
        <v>72.706278756173191</v>
      </c>
      <c r="AS64" s="5">
        <v>57.833167367912274</v>
      </c>
      <c r="AT64" s="5">
        <v>60.021075870586273</v>
      </c>
      <c r="AU64" s="5">
        <v>59.667549330349182</v>
      </c>
      <c r="AV64" s="5">
        <v>60.178350277943828</v>
      </c>
      <c r="AW64" s="5">
        <v>64.650637027260487</v>
      </c>
      <c r="AX64" s="5">
        <v>67.581110167680833</v>
      </c>
      <c r="AY64" s="5">
        <v>61.760408244213494</v>
      </c>
      <c r="AZ64" s="5">
        <v>74.944991951566848</v>
      </c>
      <c r="BA64" s="5">
        <v>72.186814722065691</v>
      </c>
      <c r="BB64" s="5">
        <v>59.992707370918509</v>
      </c>
      <c r="BC64" s="5">
        <v>72.694971623968868</v>
      </c>
      <c r="BD64" s="5">
        <v>67.495480405565132</v>
      </c>
      <c r="BE64" s="5">
        <v>78.440270807873787</v>
      </c>
      <c r="BF64" s="5">
        <v>69.350340040802166</v>
      </c>
      <c r="BG64" s="5">
        <v>76.808342398340841</v>
      </c>
      <c r="BH64" s="5">
        <v>75.631839640917548</v>
      </c>
      <c r="BI64" s="5">
        <v>74.357088749157768</v>
      </c>
      <c r="BJ64" s="5">
        <v>70.21529891508716</v>
      </c>
      <c r="BK64" s="5">
        <v>81.67635544709897</v>
      </c>
      <c r="BL64" s="5">
        <v>74.05812960267761</v>
      </c>
      <c r="BM64" s="5">
        <v>77.073390301963528</v>
      </c>
      <c r="BN64" s="5">
        <v>67.740948331778611</v>
      </c>
      <c r="BO64" s="5">
        <v>74.654517287623094</v>
      </c>
      <c r="BP64" s="5">
        <v>69.841222464170954</v>
      </c>
      <c r="BQ64" s="5">
        <v>68.756575235128864</v>
      </c>
      <c r="BR64" s="5">
        <v>71.015130162866328</v>
      </c>
      <c r="BS64" s="5">
        <v>73.061253085644978</v>
      </c>
      <c r="BT64" s="5">
        <v>70.746526802639124</v>
      </c>
      <c r="BU64" s="5">
        <v>71.073418862147733</v>
      </c>
      <c r="BV64" s="5">
        <v>75.680914995307461</v>
      </c>
      <c r="BW64" s="5">
        <v>58.162957359233211</v>
      </c>
      <c r="BX64" s="5">
        <v>77.001497663084592</v>
      </c>
      <c r="BY64" s="5">
        <v>66.78863910333169</v>
      </c>
      <c r="BZ64" s="5">
        <v>75.643953775054342</v>
      </c>
      <c r="CA64" s="5">
        <v>76.982610450407691</v>
      </c>
      <c r="CB64" s="5">
        <v>89.287007742089813</v>
      </c>
      <c r="CC64" s="5">
        <v>68.470475587878795</v>
      </c>
      <c r="CD64" s="5">
        <v>74.698629688696542</v>
      </c>
      <c r="CE64" s="5">
        <v>76.907948257760324</v>
      </c>
      <c r="CF64" s="5">
        <v>69.292089478312576</v>
      </c>
      <c r="CG64" s="5">
        <v>61.122468127113258</v>
      </c>
      <c r="CH64" s="5">
        <v>82.65565422747693</v>
      </c>
      <c r="CI64" s="5">
        <v>64.008702398760136</v>
      </c>
      <c r="CJ64" s="5">
        <v>85.042084560377191</v>
      </c>
      <c r="CK64" s="5">
        <v>73.686910651747368</v>
      </c>
      <c r="CL64" s="5">
        <v>64.001072649655669</v>
      </c>
      <c r="CM64" s="5">
        <v>64.736175983266847</v>
      </c>
      <c r="CN64" s="5">
        <v>73.839043849671199</v>
      </c>
      <c r="CO64" s="5">
        <v>76.737621784006379</v>
      </c>
      <c r="CP64" s="5">
        <v>78.710606213157405</v>
      </c>
      <c r="CQ64" s="5">
        <v>72.122702838799327</v>
      </c>
      <c r="CR64" s="5">
        <v>80.669140564415969</v>
      </c>
      <c r="CS64" s="5">
        <v>89.092197431375567</v>
      </c>
      <c r="CT64" s="5">
        <v>83.12274621209383</v>
      </c>
      <c r="CU64" s="5">
        <v>65.417352991455616</v>
      </c>
      <c r="CV64" s="5">
        <v>83.907083743075489</v>
      </c>
      <c r="CW64" s="5">
        <v>62.851655736635358</v>
      </c>
      <c r="CX64" s="5">
        <v>76.300997652221596</v>
      </c>
      <c r="CY64" s="5">
        <v>72.900580793622396</v>
      </c>
      <c r="CZ64" s="5">
        <v>79.793358746494235</v>
      </c>
      <c r="DA64" s="5">
        <v>68.285101427581736</v>
      </c>
      <c r="DB64" s="5">
        <v>90.544253670244672</v>
      </c>
      <c r="DC64" s="5">
        <v>78.498252772229193</v>
      </c>
      <c r="DD64" s="5">
        <v>68.288653276448912</v>
      </c>
      <c r="DE64" s="5">
        <v>78.15180141116555</v>
      </c>
      <c r="DF64" s="5"/>
      <c r="DG64" s="29">
        <v>1</v>
      </c>
      <c r="DH64" s="17">
        <v>0</v>
      </c>
      <c r="DI64" s="17">
        <v>0</v>
      </c>
      <c r="DJ64" s="17">
        <v>0</v>
      </c>
      <c r="DK64" s="17">
        <v>0</v>
      </c>
      <c r="DL64" s="17">
        <v>0</v>
      </c>
      <c r="DM64" s="17">
        <v>-1</v>
      </c>
      <c r="DN64" s="17">
        <v>1</v>
      </c>
      <c r="DO64" s="17">
        <v>1</v>
      </c>
      <c r="DP64" s="17">
        <v>1</v>
      </c>
      <c r="DQ64" s="17">
        <v>-1</v>
      </c>
      <c r="DR64" s="17">
        <v>0</v>
      </c>
      <c r="DS64" s="17">
        <v>1</v>
      </c>
      <c r="DT64" s="17">
        <v>0</v>
      </c>
      <c r="DU64" s="17">
        <v>0</v>
      </c>
      <c r="DV64" s="17">
        <v>0</v>
      </c>
      <c r="DW64" s="30">
        <v>-1</v>
      </c>
      <c r="DX64" s="5"/>
      <c r="DY64" s="5"/>
      <c r="DZ64" s="5"/>
      <c r="EA64" s="29">
        <v>-1</v>
      </c>
      <c r="EB64" s="17">
        <v>0</v>
      </c>
      <c r="EC64" s="17">
        <v>1</v>
      </c>
      <c r="ED64" s="17">
        <v>0</v>
      </c>
      <c r="EE64" s="17">
        <v>0</v>
      </c>
      <c r="EF64" s="17">
        <v>-1</v>
      </c>
      <c r="EG64" s="17">
        <v>1</v>
      </c>
      <c r="EH64" s="17">
        <v>1</v>
      </c>
      <c r="EI64" s="17">
        <v>0</v>
      </c>
      <c r="EJ64" s="17">
        <v>0</v>
      </c>
      <c r="EK64" s="17">
        <v>1</v>
      </c>
      <c r="EL64" s="17">
        <v>-1</v>
      </c>
      <c r="EM64" s="17">
        <v>0</v>
      </c>
      <c r="EN64" s="17">
        <v>0</v>
      </c>
      <c r="EO64" s="17">
        <v>1</v>
      </c>
      <c r="EP64" s="17">
        <v>0</v>
      </c>
      <c r="EQ64" s="17">
        <v>0</v>
      </c>
      <c r="ER64" s="17">
        <v>-1</v>
      </c>
      <c r="ES64" s="17">
        <v>-1</v>
      </c>
      <c r="ET64" s="17">
        <v>-1</v>
      </c>
      <c r="EU64" s="17">
        <v>-1</v>
      </c>
      <c r="EV64" s="17">
        <v>0</v>
      </c>
      <c r="EW64" s="17">
        <v>0</v>
      </c>
      <c r="EX64" s="17">
        <v>-1</v>
      </c>
      <c r="EY64" s="17">
        <v>0</v>
      </c>
      <c r="EZ64" s="17">
        <v>0</v>
      </c>
      <c r="FA64" s="17">
        <v>-1</v>
      </c>
      <c r="FB64" s="17">
        <v>0</v>
      </c>
      <c r="FC64" s="17">
        <v>0</v>
      </c>
      <c r="FD64" s="17">
        <v>1</v>
      </c>
      <c r="FE64" s="17">
        <v>0</v>
      </c>
      <c r="FF64" s="17">
        <v>1</v>
      </c>
      <c r="FG64" s="17">
        <v>0</v>
      </c>
      <c r="FH64" s="17">
        <v>0</v>
      </c>
      <c r="FI64" s="17">
        <v>0</v>
      </c>
      <c r="FJ64" s="17">
        <v>1</v>
      </c>
      <c r="FK64" s="17">
        <v>0</v>
      </c>
      <c r="FL64" s="17">
        <v>0</v>
      </c>
      <c r="FM64" s="17">
        <v>0</v>
      </c>
      <c r="FN64" s="17">
        <v>0</v>
      </c>
      <c r="FO64" s="17">
        <v>0</v>
      </c>
      <c r="FP64" s="17">
        <v>0</v>
      </c>
      <c r="FQ64" s="17">
        <v>0</v>
      </c>
      <c r="FR64" s="17">
        <v>0</v>
      </c>
      <c r="FS64" s="17">
        <v>0</v>
      </c>
      <c r="FT64" s="17">
        <v>0</v>
      </c>
      <c r="FU64" s="17">
        <v>0</v>
      </c>
      <c r="FV64" s="17">
        <v>0</v>
      </c>
      <c r="FW64" s="17">
        <v>0</v>
      </c>
      <c r="FX64" s="17">
        <v>0</v>
      </c>
      <c r="FY64" s="17">
        <v>0</v>
      </c>
      <c r="FZ64" s="17">
        <v>0</v>
      </c>
      <c r="GA64" s="17">
        <v>1</v>
      </c>
      <c r="GB64" s="17">
        <v>0</v>
      </c>
      <c r="GC64" s="17">
        <v>0</v>
      </c>
      <c r="GD64" s="17">
        <v>0</v>
      </c>
      <c r="GE64" s="17">
        <v>0</v>
      </c>
      <c r="GF64" s="17">
        <v>0</v>
      </c>
      <c r="GG64" s="17">
        <v>1</v>
      </c>
      <c r="GH64" s="17">
        <v>0</v>
      </c>
      <c r="GI64" s="17">
        <v>1</v>
      </c>
      <c r="GJ64" s="17">
        <v>0</v>
      </c>
      <c r="GK64" s="17">
        <v>0</v>
      </c>
      <c r="GL64" s="17">
        <v>0</v>
      </c>
      <c r="GM64" s="17">
        <v>0</v>
      </c>
      <c r="GN64" s="17">
        <v>0</v>
      </c>
      <c r="GO64" s="17">
        <v>0</v>
      </c>
      <c r="GP64" s="17">
        <v>0</v>
      </c>
      <c r="GQ64" s="17">
        <v>0</v>
      </c>
      <c r="GR64" s="17">
        <v>1</v>
      </c>
      <c r="GS64" s="17">
        <v>0</v>
      </c>
      <c r="GT64" s="17">
        <v>0</v>
      </c>
      <c r="GU64" s="17">
        <v>0</v>
      </c>
      <c r="GV64" s="17">
        <v>0</v>
      </c>
      <c r="GW64" s="17">
        <v>0</v>
      </c>
      <c r="GX64" s="17">
        <v>0</v>
      </c>
      <c r="GY64" s="17">
        <v>0</v>
      </c>
      <c r="GZ64" s="17">
        <v>0</v>
      </c>
      <c r="HA64" s="17">
        <v>1</v>
      </c>
      <c r="HB64" s="17">
        <v>0</v>
      </c>
      <c r="HC64" s="17">
        <v>0</v>
      </c>
      <c r="HD64" s="30">
        <v>0</v>
      </c>
    </row>
    <row r="65" spans="1:212" ht="25.5" customHeight="1" x14ac:dyDescent="0.2">
      <c r="A65" s="48">
        <v>65</v>
      </c>
      <c r="B65" s="3" t="s">
        <v>313</v>
      </c>
      <c r="C65" s="10" t="s">
        <v>95</v>
      </c>
      <c r="D65" s="143" t="s">
        <v>11</v>
      </c>
      <c r="E65" s="23">
        <v>68.330788896768667</v>
      </c>
      <c r="F65" s="147">
        <v>15681</v>
      </c>
      <c r="G65" s="18"/>
      <c r="H65" s="5">
        <v>73.081044075079504</v>
      </c>
      <c r="I65" s="5">
        <v>64.747532813792844</v>
      </c>
      <c r="J65" s="5">
        <v>66.874653933870448</v>
      </c>
      <c r="K65" s="5">
        <v>69.598456127468594</v>
      </c>
      <c r="L65" s="5">
        <v>65.66237492150249</v>
      </c>
      <c r="M65" s="5">
        <v>72.582686539679514</v>
      </c>
      <c r="N65" s="5">
        <v>64.536399466329698</v>
      </c>
      <c r="O65" s="5">
        <v>70.331985769733649</v>
      </c>
      <c r="P65" s="5">
        <v>74.018774961097321</v>
      </c>
      <c r="Q65" s="5">
        <v>69.966430756511159</v>
      </c>
      <c r="R65" s="5">
        <v>62.553443287092151</v>
      </c>
      <c r="S65" s="5">
        <v>71.779306742853862</v>
      </c>
      <c r="T65" s="5">
        <v>72.955389925061354</v>
      </c>
      <c r="U65" s="5">
        <v>68.904557555448903</v>
      </c>
      <c r="V65" s="5">
        <v>72.471764276731605</v>
      </c>
      <c r="W65" s="5">
        <v>68.455925496911036</v>
      </c>
      <c r="X65" s="5">
        <v>61.573459715932962</v>
      </c>
      <c r="Y65" s="18"/>
      <c r="Z65" s="153">
        <v>54.491785890913413</v>
      </c>
      <c r="AA65" s="25">
        <v>84.074178153680407</v>
      </c>
      <c r="AB65" s="5">
        <v>56.540846189513147</v>
      </c>
      <c r="AC65" s="5">
        <v>67.648680963399755</v>
      </c>
      <c r="AD65" s="5">
        <v>73.379277101555999</v>
      </c>
      <c r="AE65" s="5">
        <v>67.852213982767708</v>
      </c>
      <c r="AF65" s="5">
        <v>64.686109290351141</v>
      </c>
      <c r="AG65" s="5">
        <v>61.569026142943628</v>
      </c>
      <c r="AH65" s="5">
        <v>69.083781727062018</v>
      </c>
      <c r="AI65" s="5">
        <v>74.661499994552813</v>
      </c>
      <c r="AJ65" s="5">
        <v>66.644006703395291</v>
      </c>
      <c r="AK65" s="5">
        <v>70.185720692250541</v>
      </c>
      <c r="AL65" s="5">
        <v>72.955389925061354</v>
      </c>
      <c r="AM65" s="5">
        <v>62.642944145742554</v>
      </c>
      <c r="AN65" s="5">
        <v>63.427768310956132</v>
      </c>
      <c r="AO65" s="5">
        <v>68.070250111102325</v>
      </c>
      <c r="AP65" s="5">
        <v>79.742482055484217</v>
      </c>
      <c r="AQ65" s="5">
        <v>66.993475099684943</v>
      </c>
      <c r="AR65" s="5">
        <v>73.596400691341188</v>
      </c>
      <c r="AS65" s="5">
        <v>60.255676585728878</v>
      </c>
      <c r="AT65" s="5">
        <v>58.023290063183964</v>
      </c>
      <c r="AU65" s="5">
        <v>60.48110508498533</v>
      </c>
      <c r="AV65" s="5">
        <v>73.871493510901757</v>
      </c>
      <c r="AW65" s="5">
        <v>59.93130067291618</v>
      </c>
      <c r="AX65" s="5">
        <v>63.055294280971594</v>
      </c>
      <c r="AY65" s="5">
        <v>65.306233301974089</v>
      </c>
      <c r="AZ65" s="5">
        <v>73.467302429057384</v>
      </c>
      <c r="BA65" s="5">
        <v>68.41387031124026</v>
      </c>
      <c r="BB65" s="5">
        <v>54.491785890913413</v>
      </c>
      <c r="BC65" s="5">
        <v>73.677054044862729</v>
      </c>
      <c r="BD65" s="5">
        <v>63.886753988341482</v>
      </c>
      <c r="BE65" s="5">
        <v>74.516331293596537</v>
      </c>
      <c r="BF65" s="5">
        <v>67.500923260769639</v>
      </c>
      <c r="BG65" s="5">
        <v>71.477885852144112</v>
      </c>
      <c r="BH65" s="5">
        <v>71.431637048342125</v>
      </c>
      <c r="BI65" s="5">
        <v>68.432553317090012</v>
      </c>
      <c r="BJ65" s="5">
        <v>67.22822371359284</v>
      </c>
      <c r="BK65" s="5">
        <v>74.401447497970636</v>
      </c>
      <c r="BL65" s="5">
        <v>72.479095143743265</v>
      </c>
      <c r="BM65" s="5">
        <v>72.767092737889641</v>
      </c>
      <c r="BN65" s="5">
        <v>69.342636220051901</v>
      </c>
      <c r="BO65" s="5">
        <v>71.396699480652643</v>
      </c>
      <c r="BP65" s="5">
        <v>75.936487301669615</v>
      </c>
      <c r="BQ65" s="5">
        <v>63.777160642929033</v>
      </c>
      <c r="BR65" s="5">
        <v>64.747532813792844</v>
      </c>
      <c r="BS65" s="5">
        <v>63.954484670110901</v>
      </c>
      <c r="BT65" s="5">
        <v>62.89007842298976</v>
      </c>
      <c r="BU65" s="5">
        <v>71.261010011832923</v>
      </c>
      <c r="BV65" s="5">
        <v>67.366220479396361</v>
      </c>
      <c r="BW65" s="5">
        <v>65.178464972274227</v>
      </c>
      <c r="BX65" s="5">
        <v>69.413153489767978</v>
      </c>
      <c r="BY65" s="5">
        <v>72.383217538076764</v>
      </c>
      <c r="BZ65" s="5">
        <v>77.688277821751498</v>
      </c>
      <c r="CA65" s="5">
        <v>69.465727877982872</v>
      </c>
      <c r="CB65" s="5">
        <v>73.604187461938423</v>
      </c>
      <c r="CC65" s="5">
        <v>73.638199207466641</v>
      </c>
      <c r="CD65" s="5">
        <v>67.67417975704511</v>
      </c>
      <c r="CE65" s="5">
        <v>69.052011621611371</v>
      </c>
      <c r="CF65" s="5">
        <v>67.126468555801665</v>
      </c>
      <c r="CG65" s="5">
        <v>68.958561612226049</v>
      </c>
      <c r="CH65" s="5">
        <v>73.557164569835294</v>
      </c>
      <c r="CI65" s="5">
        <v>75.351237287379703</v>
      </c>
      <c r="CJ65" s="5">
        <v>78.215896051664316</v>
      </c>
      <c r="CK65" s="5">
        <v>72.324642180113344</v>
      </c>
      <c r="CL65" s="5">
        <v>74.193242248142468</v>
      </c>
      <c r="CM65" s="5">
        <v>69.010619776827951</v>
      </c>
      <c r="CN65" s="5">
        <v>57.619543068986722</v>
      </c>
      <c r="CO65" s="5">
        <v>74.77070188292025</v>
      </c>
      <c r="CP65" s="5">
        <v>75.399567860663424</v>
      </c>
      <c r="CQ65" s="5">
        <v>78.733501834013268</v>
      </c>
      <c r="CR65" s="5">
        <v>75.161815720224695</v>
      </c>
      <c r="CS65" s="5">
        <v>79.324226207103692</v>
      </c>
      <c r="CT65" s="5">
        <v>79.771759204010849</v>
      </c>
      <c r="CU65" s="5">
        <v>57.36327162567342</v>
      </c>
      <c r="CV65" s="5">
        <v>71.897466399098434</v>
      </c>
      <c r="CW65" s="5">
        <v>57.176818111005609</v>
      </c>
      <c r="CX65" s="5">
        <v>78.395730103123796</v>
      </c>
      <c r="CY65" s="5">
        <v>84.074178153680407</v>
      </c>
      <c r="CZ65" s="5">
        <v>75.419637483935304</v>
      </c>
      <c r="DA65" s="5">
        <v>67.851932360097848</v>
      </c>
      <c r="DB65" s="5">
        <v>77.76591650136784</v>
      </c>
      <c r="DC65" s="5">
        <v>75.886656433684323</v>
      </c>
      <c r="DD65" s="5">
        <v>70.486758816233106</v>
      </c>
      <c r="DE65" s="5">
        <v>78.216131976289489</v>
      </c>
      <c r="DF65" s="5"/>
      <c r="DG65" s="29">
        <v>0</v>
      </c>
      <c r="DH65" s="17">
        <v>0</v>
      </c>
      <c r="DI65" s="17">
        <v>0</v>
      </c>
      <c r="DJ65" s="17">
        <v>0</v>
      </c>
      <c r="DK65" s="17">
        <v>0</v>
      </c>
      <c r="DL65" s="17">
        <v>0</v>
      </c>
      <c r="DM65" s="17">
        <v>0</v>
      </c>
      <c r="DN65" s="17">
        <v>0</v>
      </c>
      <c r="DO65" s="17">
        <v>1</v>
      </c>
      <c r="DP65" s="17">
        <v>0</v>
      </c>
      <c r="DQ65" s="17">
        <v>-1</v>
      </c>
      <c r="DR65" s="17">
        <v>0</v>
      </c>
      <c r="DS65" s="17">
        <v>0</v>
      </c>
      <c r="DT65" s="17">
        <v>0</v>
      </c>
      <c r="DU65" s="17">
        <v>0</v>
      </c>
      <c r="DV65" s="17">
        <v>0</v>
      </c>
      <c r="DW65" s="30">
        <v>-1</v>
      </c>
      <c r="DX65" s="5"/>
      <c r="DY65" s="5"/>
      <c r="DZ65" s="5"/>
      <c r="EA65" s="29">
        <v>-1</v>
      </c>
      <c r="EB65" s="17">
        <v>0</v>
      </c>
      <c r="EC65" s="17">
        <v>0</v>
      </c>
      <c r="ED65" s="17">
        <v>0</v>
      </c>
      <c r="EE65" s="17">
        <v>0</v>
      </c>
      <c r="EF65" s="17">
        <v>0</v>
      </c>
      <c r="EG65" s="17">
        <v>0</v>
      </c>
      <c r="EH65" s="17">
        <v>1</v>
      </c>
      <c r="EI65" s="17">
        <v>0</v>
      </c>
      <c r="EJ65" s="17">
        <v>0</v>
      </c>
      <c r="EK65" s="17">
        <v>0</v>
      </c>
      <c r="EL65" s="17">
        <v>0</v>
      </c>
      <c r="EM65" s="17">
        <v>0</v>
      </c>
      <c r="EN65" s="17">
        <v>0</v>
      </c>
      <c r="EO65" s="17">
        <v>1</v>
      </c>
      <c r="EP65" s="17">
        <v>0</v>
      </c>
      <c r="EQ65" s="17">
        <v>0</v>
      </c>
      <c r="ER65" s="17">
        <v>-1</v>
      </c>
      <c r="ES65" s="17">
        <v>-1</v>
      </c>
      <c r="ET65" s="17">
        <v>-1</v>
      </c>
      <c r="EU65" s="17">
        <v>0</v>
      </c>
      <c r="EV65" s="17">
        <v>-1</v>
      </c>
      <c r="EW65" s="17">
        <v>0</v>
      </c>
      <c r="EX65" s="17">
        <v>0</v>
      </c>
      <c r="EY65" s="17">
        <v>0</v>
      </c>
      <c r="EZ65" s="17">
        <v>0</v>
      </c>
      <c r="FA65" s="17">
        <v>-1</v>
      </c>
      <c r="FB65" s="17">
        <v>0</v>
      </c>
      <c r="FC65" s="17">
        <v>0</v>
      </c>
      <c r="FD65" s="17">
        <v>1</v>
      </c>
      <c r="FE65" s="17">
        <v>0</v>
      </c>
      <c r="FF65" s="17">
        <v>0</v>
      </c>
      <c r="FG65" s="17">
        <v>0</v>
      </c>
      <c r="FH65" s="17">
        <v>0</v>
      </c>
      <c r="FI65" s="17">
        <v>0</v>
      </c>
      <c r="FJ65" s="17">
        <v>0</v>
      </c>
      <c r="FK65" s="17">
        <v>0</v>
      </c>
      <c r="FL65" s="17">
        <v>0</v>
      </c>
      <c r="FM65" s="17">
        <v>0</v>
      </c>
      <c r="FN65" s="17">
        <v>0</v>
      </c>
      <c r="FO65" s="17">
        <v>0</v>
      </c>
      <c r="FP65" s="17">
        <v>0</v>
      </c>
      <c r="FQ65" s="17">
        <v>0</v>
      </c>
      <c r="FR65" s="17">
        <v>0</v>
      </c>
      <c r="FS65" s="17">
        <v>0</v>
      </c>
      <c r="FT65" s="17">
        <v>0</v>
      </c>
      <c r="FU65" s="17">
        <v>0</v>
      </c>
      <c r="FV65" s="17">
        <v>0</v>
      </c>
      <c r="FW65" s="17">
        <v>0</v>
      </c>
      <c r="FX65" s="17">
        <v>0</v>
      </c>
      <c r="FY65" s="17">
        <v>0</v>
      </c>
      <c r="FZ65" s="17">
        <v>0</v>
      </c>
      <c r="GA65" s="17">
        <v>0</v>
      </c>
      <c r="GB65" s="17">
        <v>0</v>
      </c>
      <c r="GC65" s="17">
        <v>0</v>
      </c>
      <c r="GD65" s="17">
        <v>0</v>
      </c>
      <c r="GE65" s="17">
        <v>0</v>
      </c>
      <c r="GF65" s="17">
        <v>0</v>
      </c>
      <c r="GG65" s="17">
        <v>0</v>
      </c>
      <c r="GH65" s="17">
        <v>0</v>
      </c>
      <c r="GI65" s="17">
        <v>0</v>
      </c>
      <c r="GJ65" s="17">
        <v>0</v>
      </c>
      <c r="GK65" s="17">
        <v>0</v>
      </c>
      <c r="GL65" s="17">
        <v>0</v>
      </c>
      <c r="GM65" s="17">
        <v>0</v>
      </c>
      <c r="GN65" s="17">
        <v>0</v>
      </c>
      <c r="GO65" s="17">
        <v>0</v>
      </c>
      <c r="GP65" s="17">
        <v>0</v>
      </c>
      <c r="GQ65" s="17">
        <v>0</v>
      </c>
      <c r="GR65" s="17">
        <v>0</v>
      </c>
      <c r="GS65" s="17">
        <v>0</v>
      </c>
      <c r="GT65" s="17">
        <v>0</v>
      </c>
      <c r="GU65" s="17">
        <v>0</v>
      </c>
      <c r="GV65" s="17">
        <v>0</v>
      </c>
      <c r="GW65" s="17">
        <v>0</v>
      </c>
      <c r="GX65" s="17">
        <v>1</v>
      </c>
      <c r="GY65" s="17">
        <v>0</v>
      </c>
      <c r="GZ65" s="17">
        <v>0</v>
      </c>
      <c r="HA65" s="17">
        <v>0</v>
      </c>
      <c r="HB65" s="17">
        <v>0</v>
      </c>
      <c r="HC65" s="17">
        <v>0</v>
      </c>
      <c r="HD65" s="30">
        <v>0</v>
      </c>
    </row>
    <row r="66" spans="1:212" ht="25.5" customHeight="1" x14ac:dyDescent="0.2">
      <c r="A66" s="48">
        <v>68</v>
      </c>
      <c r="B66" s="3" t="s">
        <v>313</v>
      </c>
      <c r="C66" s="10" t="s">
        <v>457</v>
      </c>
      <c r="D66" s="143" t="s">
        <v>106</v>
      </c>
      <c r="E66" s="23">
        <v>95.146899119323052</v>
      </c>
      <c r="F66" s="147">
        <v>15071</v>
      </c>
      <c r="G66" s="18"/>
      <c r="H66" s="5">
        <v>96.651865101259432</v>
      </c>
      <c r="I66" s="5">
        <v>91.989158971179862</v>
      </c>
      <c r="J66" s="5">
        <v>94.985364591062876</v>
      </c>
      <c r="K66" s="5">
        <v>94.825458837574985</v>
      </c>
      <c r="L66" s="5">
        <v>96.924015272616629</v>
      </c>
      <c r="M66" s="5">
        <v>95.759287712017681</v>
      </c>
      <c r="N66" s="5">
        <v>94.331307616135405</v>
      </c>
      <c r="O66" s="5">
        <v>96.010200051802471</v>
      </c>
      <c r="P66" s="5">
        <v>97.359632647219186</v>
      </c>
      <c r="Q66" s="5">
        <v>94.261272993453133</v>
      </c>
      <c r="R66" s="5">
        <v>92.794159578026068</v>
      </c>
      <c r="S66" s="5">
        <v>97.017589478275923</v>
      </c>
      <c r="T66" s="5">
        <v>92.40646480864369</v>
      </c>
      <c r="U66" s="5">
        <v>96.163652381962351</v>
      </c>
      <c r="V66" s="5">
        <v>96.939701644044277</v>
      </c>
      <c r="W66" s="5">
        <v>96.400844870281659</v>
      </c>
      <c r="X66" s="5">
        <v>92.404068805376042</v>
      </c>
      <c r="Y66" s="18"/>
      <c r="Z66" s="153">
        <v>88.432927671402894</v>
      </c>
      <c r="AA66" s="25">
        <v>100</v>
      </c>
      <c r="AB66" s="5">
        <v>90.506150638524289</v>
      </c>
      <c r="AC66" s="5">
        <v>96.927679775422405</v>
      </c>
      <c r="AD66" s="5">
        <v>97.12364012528262</v>
      </c>
      <c r="AE66" s="5">
        <v>94.680109585113797</v>
      </c>
      <c r="AF66" s="5">
        <v>93.170590049171096</v>
      </c>
      <c r="AG66" s="5">
        <v>92.335491709782005</v>
      </c>
      <c r="AH66" s="5">
        <v>95.272114575677705</v>
      </c>
      <c r="AI66" s="5">
        <v>97.585717570390145</v>
      </c>
      <c r="AJ66" s="5">
        <v>97.053483516043002</v>
      </c>
      <c r="AK66" s="5">
        <v>93.252050949471808</v>
      </c>
      <c r="AL66" s="5">
        <v>92.40646480864369</v>
      </c>
      <c r="AM66" s="5">
        <v>91.588431143326389</v>
      </c>
      <c r="AN66" s="5">
        <v>94.261374480037773</v>
      </c>
      <c r="AO66" s="5">
        <v>96.233895956812006</v>
      </c>
      <c r="AP66" s="5">
        <v>98.100872705758036</v>
      </c>
      <c r="AQ66" s="5">
        <v>96.156162304356357</v>
      </c>
      <c r="AR66" s="5">
        <v>94.953229254423761</v>
      </c>
      <c r="AS66" s="5">
        <v>88.432927671402894</v>
      </c>
      <c r="AT66" s="5">
        <v>94.804292604785417</v>
      </c>
      <c r="AU66" s="5">
        <v>92.73549570533352</v>
      </c>
      <c r="AV66" s="5">
        <v>93.957824830464872</v>
      </c>
      <c r="AW66" s="5">
        <v>97.033856698641614</v>
      </c>
      <c r="AX66" s="5">
        <v>92.24130732577602</v>
      </c>
      <c r="AY66" s="5">
        <v>93.99974267033096</v>
      </c>
      <c r="AZ66" s="5">
        <v>96.387101963508329</v>
      </c>
      <c r="BA66" s="5">
        <v>96.156674313441385</v>
      </c>
      <c r="BB66" s="5">
        <v>96.02598727630307</v>
      </c>
      <c r="BC66" s="5">
        <v>96.987343471789217</v>
      </c>
      <c r="BD66" s="5">
        <v>95.189071095935347</v>
      </c>
      <c r="BE66" s="5">
        <v>97.432515022031112</v>
      </c>
      <c r="BF66" s="5">
        <v>96.214402953367866</v>
      </c>
      <c r="BG66" s="5">
        <v>96.456416135232843</v>
      </c>
      <c r="BH66" s="5">
        <v>91.99992353693807</v>
      </c>
      <c r="BI66" s="5">
        <v>94.316262045337311</v>
      </c>
      <c r="BJ66" s="5">
        <v>96.036893238583176</v>
      </c>
      <c r="BK66" s="5">
        <v>95.21456210781399</v>
      </c>
      <c r="BL66" s="5">
        <v>96.139681518263856</v>
      </c>
      <c r="BM66" s="5">
        <v>96.149661300233348</v>
      </c>
      <c r="BN66" s="5">
        <v>89.300388626503207</v>
      </c>
      <c r="BO66" s="5">
        <v>99.668689734323465</v>
      </c>
      <c r="BP66" s="5">
        <v>93.281842357167989</v>
      </c>
      <c r="BQ66" s="5">
        <v>92.254746937022446</v>
      </c>
      <c r="BR66" s="5">
        <v>91.989158971179862</v>
      </c>
      <c r="BS66" s="5">
        <v>97.801604841044735</v>
      </c>
      <c r="BT66" s="5">
        <v>97.933620584245901</v>
      </c>
      <c r="BU66" s="5">
        <v>94.803383712434695</v>
      </c>
      <c r="BV66" s="5">
        <v>100</v>
      </c>
      <c r="BW66" s="5">
        <v>94.055535064870327</v>
      </c>
      <c r="BX66" s="5">
        <v>90.547209484508613</v>
      </c>
      <c r="BY66" s="5">
        <v>98.278384269950223</v>
      </c>
      <c r="BZ66" s="5">
        <v>97.516000261284432</v>
      </c>
      <c r="CA66" s="5">
        <v>95.967571246575844</v>
      </c>
      <c r="CB66" s="5">
        <v>98.123991295599922</v>
      </c>
      <c r="CC66" s="5">
        <v>96.142560903274259</v>
      </c>
      <c r="CD66" s="5">
        <v>95.967512030504039</v>
      </c>
      <c r="CE66" s="5">
        <v>96.873412511368386</v>
      </c>
      <c r="CF66" s="5">
        <v>97.425174958143174</v>
      </c>
      <c r="CG66" s="5">
        <v>89.75263961922343</v>
      </c>
      <c r="CH66" s="5">
        <v>98.277071216412367</v>
      </c>
      <c r="CI66" s="5">
        <v>97.167541320853374</v>
      </c>
      <c r="CJ66" s="5">
        <v>96.99645841628876</v>
      </c>
      <c r="CK66" s="5">
        <v>97.329576936424772</v>
      </c>
      <c r="CL66" s="5">
        <v>96.885241065479761</v>
      </c>
      <c r="CM66" s="5">
        <v>93.132758816373013</v>
      </c>
      <c r="CN66" s="5">
        <v>96.39905652920217</v>
      </c>
      <c r="CO66" s="5">
        <v>96.371777433172994</v>
      </c>
      <c r="CP66" s="5">
        <v>97.229888575086335</v>
      </c>
      <c r="CQ66" s="5">
        <v>99.666149984071708</v>
      </c>
      <c r="CR66" s="5">
        <v>96.655683418468612</v>
      </c>
      <c r="CS66" s="5">
        <v>99.784097658427356</v>
      </c>
      <c r="CT66" s="5">
        <v>97.523824263006759</v>
      </c>
      <c r="CU66" s="5">
        <v>93.31226230505203</v>
      </c>
      <c r="CV66" s="5">
        <v>99.667362078708493</v>
      </c>
      <c r="CW66" s="5">
        <v>96.425322421525095</v>
      </c>
      <c r="CX66" s="5">
        <v>95.067799736589876</v>
      </c>
      <c r="CY66" s="5">
        <v>98.957418270479934</v>
      </c>
      <c r="CZ66" s="5">
        <v>100</v>
      </c>
      <c r="DA66" s="5">
        <v>94.142445336966858</v>
      </c>
      <c r="DB66" s="5">
        <v>94.104026978926939</v>
      </c>
      <c r="DC66" s="5">
        <v>97.70971436945311</v>
      </c>
      <c r="DD66" s="5">
        <v>96.850485462304263</v>
      </c>
      <c r="DE66" s="5">
        <v>97.023869186315267</v>
      </c>
      <c r="DF66" s="5"/>
      <c r="DG66" s="29">
        <v>0</v>
      </c>
      <c r="DH66" s="17">
        <v>0</v>
      </c>
      <c r="DI66" s="17">
        <v>0</v>
      </c>
      <c r="DJ66" s="17">
        <v>0</v>
      </c>
      <c r="DK66" s="17">
        <v>0</v>
      </c>
      <c r="DL66" s="17">
        <v>0</v>
      </c>
      <c r="DM66" s="17">
        <v>0</v>
      </c>
      <c r="DN66" s="17">
        <v>0</v>
      </c>
      <c r="DO66" s="17">
        <v>1</v>
      </c>
      <c r="DP66" s="17">
        <v>0</v>
      </c>
      <c r="DQ66" s="17">
        <v>-1</v>
      </c>
      <c r="DR66" s="17">
        <v>0</v>
      </c>
      <c r="DS66" s="17">
        <v>0</v>
      </c>
      <c r="DT66" s="17">
        <v>0</v>
      </c>
      <c r="DU66" s="17">
        <v>0</v>
      </c>
      <c r="DV66" s="17">
        <v>0</v>
      </c>
      <c r="DW66" s="30">
        <v>-1</v>
      </c>
      <c r="DX66" s="5"/>
      <c r="DY66" s="5"/>
      <c r="DZ66" s="5"/>
      <c r="EA66" s="29">
        <v>-1</v>
      </c>
      <c r="EB66" s="17">
        <v>0</v>
      </c>
      <c r="EC66" s="17">
        <v>0</v>
      </c>
      <c r="ED66" s="17">
        <v>0</v>
      </c>
      <c r="EE66" s="17">
        <v>0</v>
      </c>
      <c r="EF66" s="17">
        <v>0</v>
      </c>
      <c r="EG66" s="17">
        <v>0</v>
      </c>
      <c r="EH66" s="17">
        <v>0</v>
      </c>
      <c r="EI66" s="17">
        <v>0</v>
      </c>
      <c r="EJ66" s="17">
        <v>0</v>
      </c>
      <c r="EK66" s="17">
        <v>0</v>
      </c>
      <c r="EL66" s="17">
        <v>-1</v>
      </c>
      <c r="EM66" s="17">
        <v>0</v>
      </c>
      <c r="EN66" s="17">
        <v>0</v>
      </c>
      <c r="EO66" s="17">
        <v>1</v>
      </c>
      <c r="EP66" s="17">
        <v>0</v>
      </c>
      <c r="EQ66" s="17">
        <v>0</v>
      </c>
      <c r="ER66" s="17">
        <v>-1</v>
      </c>
      <c r="ES66" s="17">
        <v>0</v>
      </c>
      <c r="ET66" s="17">
        <v>0</v>
      </c>
      <c r="EU66" s="17">
        <v>0</v>
      </c>
      <c r="EV66" s="17">
        <v>0</v>
      </c>
      <c r="EW66" s="17">
        <v>0</v>
      </c>
      <c r="EX66" s="17">
        <v>0</v>
      </c>
      <c r="EY66" s="17">
        <v>0</v>
      </c>
      <c r="EZ66" s="17">
        <v>0</v>
      </c>
      <c r="FA66" s="17">
        <v>0</v>
      </c>
      <c r="FB66" s="17">
        <v>0</v>
      </c>
      <c r="FC66" s="17">
        <v>0</v>
      </c>
      <c r="FD66" s="17">
        <v>0</v>
      </c>
      <c r="FE66" s="17">
        <v>0</v>
      </c>
      <c r="FF66" s="17">
        <v>0</v>
      </c>
      <c r="FG66" s="17">
        <v>0</v>
      </c>
      <c r="FH66" s="17">
        <v>0</v>
      </c>
      <c r="FI66" s="17">
        <v>0</v>
      </c>
      <c r="FJ66" s="17">
        <v>0</v>
      </c>
      <c r="FK66" s="17">
        <v>0</v>
      </c>
      <c r="FL66" s="17">
        <v>0</v>
      </c>
      <c r="FM66" s="17">
        <v>0</v>
      </c>
      <c r="FN66" s="17">
        <v>1</v>
      </c>
      <c r="FO66" s="17">
        <v>0</v>
      </c>
      <c r="FP66" s="17">
        <v>0</v>
      </c>
      <c r="FQ66" s="17">
        <v>0</v>
      </c>
      <c r="FR66" s="17">
        <v>0</v>
      </c>
      <c r="FS66" s="17">
        <v>0</v>
      </c>
      <c r="FT66" s="17">
        <v>0</v>
      </c>
      <c r="FU66" s="17">
        <v>1</v>
      </c>
      <c r="FV66" s="17">
        <v>0</v>
      </c>
      <c r="FW66" s="17">
        <v>0</v>
      </c>
      <c r="FX66" s="17">
        <v>0</v>
      </c>
      <c r="FY66" s="17">
        <v>0</v>
      </c>
      <c r="FZ66" s="17">
        <v>0</v>
      </c>
      <c r="GA66" s="17">
        <v>0</v>
      </c>
      <c r="GB66" s="17">
        <v>0</v>
      </c>
      <c r="GC66" s="17">
        <v>0</v>
      </c>
      <c r="GD66" s="17">
        <v>0</v>
      </c>
      <c r="GE66" s="17">
        <v>0</v>
      </c>
      <c r="GF66" s="17">
        <v>0</v>
      </c>
      <c r="GG66" s="17">
        <v>0</v>
      </c>
      <c r="GH66" s="17">
        <v>0</v>
      </c>
      <c r="GI66" s="17">
        <v>0</v>
      </c>
      <c r="GJ66" s="17">
        <v>0</v>
      </c>
      <c r="GK66" s="17">
        <v>0</v>
      </c>
      <c r="GL66" s="17">
        <v>0</v>
      </c>
      <c r="GM66" s="17">
        <v>0</v>
      </c>
      <c r="GN66" s="17">
        <v>0</v>
      </c>
      <c r="GO66" s="17">
        <v>0</v>
      </c>
      <c r="GP66" s="17">
        <v>0</v>
      </c>
      <c r="GQ66" s="17">
        <v>0</v>
      </c>
      <c r="GR66" s="17">
        <v>1</v>
      </c>
      <c r="GS66" s="17">
        <v>0</v>
      </c>
      <c r="GT66" s="17">
        <v>0</v>
      </c>
      <c r="GU66" s="17">
        <v>1</v>
      </c>
      <c r="GV66" s="17">
        <v>0</v>
      </c>
      <c r="GW66" s="17">
        <v>0</v>
      </c>
      <c r="GX66" s="17">
        <v>0</v>
      </c>
      <c r="GY66" s="17">
        <v>1</v>
      </c>
      <c r="GZ66" s="17">
        <v>0</v>
      </c>
      <c r="HA66" s="17">
        <v>0</v>
      </c>
      <c r="HB66" s="17">
        <v>0</v>
      </c>
      <c r="HC66" s="17">
        <v>0</v>
      </c>
      <c r="HD66" s="30">
        <v>0</v>
      </c>
    </row>
    <row r="67" spans="1:212" ht="25.5" customHeight="1" x14ac:dyDescent="0.2">
      <c r="A67" s="48">
        <v>69</v>
      </c>
      <c r="B67" s="3" t="s">
        <v>313</v>
      </c>
      <c r="C67" s="10" t="s">
        <v>458</v>
      </c>
      <c r="D67" s="143" t="s">
        <v>42</v>
      </c>
      <c r="E67" s="23">
        <v>9.4577530208971208</v>
      </c>
      <c r="F67" s="147">
        <v>15995</v>
      </c>
      <c r="G67" s="18"/>
      <c r="H67" s="5">
        <v>8.0757283855538589</v>
      </c>
      <c r="I67" s="5">
        <v>5.6226639264488689</v>
      </c>
      <c r="J67" s="5">
        <v>9.1590121842274321</v>
      </c>
      <c r="K67" s="5">
        <v>8.4809431211098953</v>
      </c>
      <c r="L67" s="5">
        <v>9.463590655425147</v>
      </c>
      <c r="M67" s="5">
        <v>11.572901451836399</v>
      </c>
      <c r="N67" s="5">
        <v>11.485210964895376</v>
      </c>
      <c r="O67" s="5">
        <v>7.35208015185236</v>
      </c>
      <c r="P67" s="5">
        <v>7.3597902066345995</v>
      </c>
      <c r="Q67" s="5">
        <v>9.7687665157074761</v>
      </c>
      <c r="R67" s="5">
        <v>12.005466284002134</v>
      </c>
      <c r="S67" s="5">
        <v>8.525941451091013</v>
      </c>
      <c r="T67" s="5">
        <v>9.1517808553670612</v>
      </c>
      <c r="U67" s="5">
        <v>9.1502207660364441</v>
      </c>
      <c r="V67" s="5">
        <v>5.8884171595662869</v>
      </c>
      <c r="W67" s="5">
        <v>8.1536416915499661</v>
      </c>
      <c r="X67" s="5">
        <v>13.654022594600832</v>
      </c>
      <c r="Y67" s="18"/>
      <c r="Z67" s="153">
        <v>2.7568167538761386</v>
      </c>
      <c r="AA67" s="25">
        <v>16.424672052678776</v>
      </c>
      <c r="AB67" s="5">
        <v>14.442307087289642</v>
      </c>
      <c r="AC67" s="5">
        <v>9.9468567380556934</v>
      </c>
      <c r="AD67" s="5">
        <v>6.7931662560866979</v>
      </c>
      <c r="AE67" s="5">
        <v>6.7526715981358567</v>
      </c>
      <c r="AF67" s="5">
        <v>13.484679149765363</v>
      </c>
      <c r="AG67" s="5">
        <v>12.922249717051674</v>
      </c>
      <c r="AH67" s="5">
        <v>8.7087797572863703</v>
      </c>
      <c r="AI67" s="5">
        <v>7.9332701476257315</v>
      </c>
      <c r="AJ67" s="5">
        <v>7.6252213379337119</v>
      </c>
      <c r="AK67" s="5">
        <v>11.440833402196054</v>
      </c>
      <c r="AL67" s="5">
        <v>9.1517808553670612</v>
      </c>
      <c r="AM67" s="5">
        <v>14.008474590071419</v>
      </c>
      <c r="AN67" s="5">
        <v>10.635881328421307</v>
      </c>
      <c r="AO67" s="5">
        <v>6.8350221047368294</v>
      </c>
      <c r="AP67" s="5">
        <v>4.3416147556199709</v>
      </c>
      <c r="AQ67" s="5">
        <v>9.8066907026286962</v>
      </c>
      <c r="AR67" s="5">
        <v>9.8901918909847026</v>
      </c>
      <c r="AS67" s="5">
        <v>8.8375528251580509</v>
      </c>
      <c r="AT67" s="5">
        <v>16.424672052678776</v>
      </c>
      <c r="AU67" s="5">
        <v>8.0959767733007872</v>
      </c>
      <c r="AV67" s="5">
        <v>10.951788176256118</v>
      </c>
      <c r="AW67" s="5">
        <v>8.3179829505017153</v>
      </c>
      <c r="AX67" s="5">
        <v>10.537624071155184</v>
      </c>
      <c r="AY67" s="5">
        <v>14.084576248923867</v>
      </c>
      <c r="AZ67" s="5">
        <v>7.7597206202650648</v>
      </c>
      <c r="BA67" s="5">
        <v>7.5398061017251869</v>
      </c>
      <c r="BB67" s="5">
        <v>9.5082857890305164</v>
      </c>
      <c r="BC67" s="5">
        <v>7.0672967338182584</v>
      </c>
      <c r="BD67" s="5">
        <v>11.515270972149494</v>
      </c>
      <c r="BE67" s="5">
        <v>6.317616167125319</v>
      </c>
      <c r="BF67" s="5">
        <v>7.2972918235620492</v>
      </c>
      <c r="BG67" s="5">
        <v>13.283029976972355</v>
      </c>
      <c r="BH67" s="5">
        <v>7.7405235936568815</v>
      </c>
      <c r="BI67" s="5">
        <v>8.2861408108701262</v>
      </c>
      <c r="BJ67" s="5">
        <v>15.40381253275822</v>
      </c>
      <c r="BK67" s="5">
        <v>8.2557940951439672</v>
      </c>
      <c r="BL67" s="5">
        <v>13.700826988489451</v>
      </c>
      <c r="BM67" s="5">
        <v>9.4175977344270816</v>
      </c>
      <c r="BN67" s="5">
        <v>9.2212237054644799</v>
      </c>
      <c r="BO67" s="5">
        <v>6.2092054071295717</v>
      </c>
      <c r="BP67" s="5">
        <v>8.7319607109748496</v>
      </c>
      <c r="BQ67" s="5">
        <v>14.939360030555379</v>
      </c>
      <c r="BR67" s="5">
        <v>5.6226639264488689</v>
      </c>
      <c r="BS67" s="5">
        <v>9.895689400580796</v>
      </c>
      <c r="BT67" s="5">
        <v>6.734896209697486</v>
      </c>
      <c r="BU67" s="5">
        <v>11.518448653448415</v>
      </c>
      <c r="BV67" s="5">
        <v>10.13103166341836</v>
      </c>
      <c r="BW67" s="5">
        <v>12.601287693139213</v>
      </c>
      <c r="BX67" s="5">
        <v>7.9569781665015311</v>
      </c>
      <c r="BY67" s="5">
        <v>6.4168045497042439</v>
      </c>
      <c r="BZ67" s="5">
        <v>4.5832793664773233</v>
      </c>
      <c r="CA67" s="5">
        <v>14.939541213139599</v>
      </c>
      <c r="CB67" s="5">
        <v>3.5399625168036164</v>
      </c>
      <c r="CC67" s="5">
        <v>6.6334685998313105</v>
      </c>
      <c r="CD67" s="5">
        <v>6.7710794588272591</v>
      </c>
      <c r="CE67" s="5">
        <v>9.4241846826469846</v>
      </c>
      <c r="CF67" s="5">
        <v>4.6567526827626304</v>
      </c>
      <c r="CG67" s="5">
        <v>4.2249360408690793</v>
      </c>
      <c r="CH67" s="5">
        <v>8.1449136080094124</v>
      </c>
      <c r="CI67" s="5">
        <v>12.572894702172082</v>
      </c>
      <c r="CJ67" s="5">
        <v>9.9382786959248097</v>
      </c>
      <c r="CK67" s="5">
        <v>7.2449508529200264</v>
      </c>
      <c r="CL67" s="5">
        <v>9.235864073854156</v>
      </c>
      <c r="CM67" s="5">
        <v>8.9870480822817687</v>
      </c>
      <c r="CN67" s="5">
        <v>8.1795994349683223</v>
      </c>
      <c r="CO67" s="5">
        <v>6.0288041785009341</v>
      </c>
      <c r="CP67" s="5">
        <v>10.833549104119536</v>
      </c>
      <c r="CQ67" s="5">
        <v>6.0499886126248663</v>
      </c>
      <c r="CR67" s="5">
        <v>7.7249643355928796</v>
      </c>
      <c r="CS67" s="5">
        <v>8.2941830643594336</v>
      </c>
      <c r="CT67" s="5">
        <v>8.5997488533966706</v>
      </c>
      <c r="CU67" s="5">
        <v>5.4510539876344613</v>
      </c>
      <c r="CV67" s="5">
        <v>3.7976362238302817</v>
      </c>
      <c r="CW67" s="5">
        <v>7.2529947939841559</v>
      </c>
      <c r="CX67" s="5">
        <v>9.8860731950945535</v>
      </c>
      <c r="CY67" s="5">
        <v>5.3874237983130087</v>
      </c>
      <c r="CZ67" s="5">
        <v>3.5543075098840187</v>
      </c>
      <c r="DA67" s="5">
        <v>4.3987449786998214</v>
      </c>
      <c r="DB67" s="5">
        <v>6.1907028028642879</v>
      </c>
      <c r="DC67" s="5">
        <v>2.7568167538761386</v>
      </c>
      <c r="DD67" s="5">
        <v>10.886383531380964</v>
      </c>
      <c r="DE67" s="5">
        <v>6.1068056844296938</v>
      </c>
      <c r="DF67" s="5"/>
      <c r="DG67" s="29"/>
      <c r="DH67" s="17"/>
      <c r="DI67" s="17"/>
      <c r="DJ67" s="17"/>
      <c r="DK67" s="17"/>
      <c r="DL67" s="17"/>
      <c r="DM67" s="17"/>
      <c r="DN67" s="17"/>
      <c r="DO67" s="17"/>
      <c r="DP67" s="17"/>
      <c r="DQ67" s="17"/>
      <c r="DR67" s="17"/>
      <c r="DS67" s="17"/>
      <c r="DT67" s="17"/>
      <c r="DU67" s="17"/>
      <c r="DV67" s="17"/>
      <c r="DW67" s="30"/>
      <c r="DX67" s="5"/>
      <c r="DY67" s="5"/>
      <c r="DZ67" s="5"/>
      <c r="EA67" s="29"/>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t="s">
        <v>235</v>
      </c>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30"/>
    </row>
    <row r="68" spans="1:212" ht="25.5" customHeight="1" x14ac:dyDescent="0.2">
      <c r="A68" s="48">
        <v>69.099999999999994</v>
      </c>
      <c r="B68" s="3" t="s">
        <v>313</v>
      </c>
      <c r="C68" s="10" t="s">
        <v>459</v>
      </c>
      <c r="D68" s="143" t="s">
        <v>29</v>
      </c>
      <c r="E68" s="23">
        <v>2.7994654329983133</v>
      </c>
      <c r="F68" s="147">
        <v>15995</v>
      </c>
      <c r="G68" s="18"/>
      <c r="H68" s="5">
        <v>2.2077858096443492</v>
      </c>
      <c r="I68" s="5">
        <v>2.0094507436801496</v>
      </c>
      <c r="J68" s="5">
        <v>3.2211437163852543</v>
      </c>
      <c r="K68" s="5">
        <v>3.0050189116381478</v>
      </c>
      <c r="L68" s="5">
        <v>2.2995054595986693</v>
      </c>
      <c r="M68" s="5">
        <v>3.3191042648347402</v>
      </c>
      <c r="N68" s="5">
        <v>5.2876938197419516</v>
      </c>
      <c r="O68" s="5">
        <v>2.158123565164153</v>
      </c>
      <c r="P68" s="5">
        <v>1.8606604449983699</v>
      </c>
      <c r="Q68" s="5">
        <v>3.2110405223077252</v>
      </c>
      <c r="R68" s="5">
        <v>2.8956163653856355</v>
      </c>
      <c r="S68" s="5">
        <v>3.0983659211403967</v>
      </c>
      <c r="T68" s="5">
        <v>1.4776342124294117</v>
      </c>
      <c r="U68" s="5">
        <v>2.4873300987871634</v>
      </c>
      <c r="V68" s="5">
        <v>0.79734153574095434</v>
      </c>
      <c r="W68" s="5">
        <v>2.3590021938382515</v>
      </c>
      <c r="X68" s="5">
        <v>3.7508559183669727</v>
      </c>
      <c r="Y68" s="18"/>
      <c r="Z68" s="153">
        <v>0</v>
      </c>
      <c r="AA68" s="25">
        <v>6.3080115675146518</v>
      </c>
      <c r="AB68" s="5">
        <v>3.6002154050417263</v>
      </c>
      <c r="AC68" s="5">
        <v>2.8285797278543434</v>
      </c>
      <c r="AD68" s="5">
        <v>1.3511436373596173</v>
      </c>
      <c r="AE68" s="5">
        <v>2.2483803425495754</v>
      </c>
      <c r="AF68" s="5">
        <v>2.5089663906873882</v>
      </c>
      <c r="AG68" s="5">
        <v>6.0637070354630245</v>
      </c>
      <c r="AH68" s="5">
        <v>2.5743924310271638</v>
      </c>
      <c r="AI68" s="5">
        <v>2.1224359183799861</v>
      </c>
      <c r="AJ68" s="5">
        <v>2.3715248679018197</v>
      </c>
      <c r="AK68" s="5">
        <v>3.3898655215252655</v>
      </c>
      <c r="AL68" s="5">
        <v>1.4776342124294117</v>
      </c>
      <c r="AM68" s="5">
        <v>3.6001879031468564</v>
      </c>
      <c r="AN68" s="5">
        <v>3.4333157597983206</v>
      </c>
      <c r="AO68" s="5">
        <v>0.67610534505628839</v>
      </c>
      <c r="AP68" s="5">
        <v>0.99544786526424878</v>
      </c>
      <c r="AQ68" s="5">
        <v>2.1253879484959128</v>
      </c>
      <c r="AR68" s="5">
        <v>4.1070224976256204</v>
      </c>
      <c r="AS68" s="5">
        <v>1.4005177456088989</v>
      </c>
      <c r="AT68" s="5">
        <v>4.5721053732746393</v>
      </c>
      <c r="AU68" s="5">
        <v>1.8776347996914273</v>
      </c>
      <c r="AV68" s="5">
        <v>2.3708112304334001</v>
      </c>
      <c r="AW68" s="5">
        <v>2.1752679921865026</v>
      </c>
      <c r="AX68" s="5">
        <v>2.9109429814040562</v>
      </c>
      <c r="AY68" s="5">
        <v>6.1342582142757038</v>
      </c>
      <c r="AZ68" s="5">
        <v>1.578670048820521</v>
      </c>
      <c r="BA68" s="5">
        <v>1.9233773157595235</v>
      </c>
      <c r="BB68" s="5">
        <v>4.855700067961541</v>
      </c>
      <c r="BC68" s="5">
        <v>2.8442229952054143</v>
      </c>
      <c r="BD68" s="5">
        <v>6.1371398411149602</v>
      </c>
      <c r="BE68" s="5">
        <v>1.2853329097696482</v>
      </c>
      <c r="BF68" s="5">
        <v>1.7802154748136425</v>
      </c>
      <c r="BG68" s="5">
        <v>3.4262926199510919</v>
      </c>
      <c r="BH68" s="5">
        <v>3.1843802284726967</v>
      </c>
      <c r="BI68" s="5">
        <v>3.0917847615391594</v>
      </c>
      <c r="BJ68" s="5">
        <v>4.9461541789748811</v>
      </c>
      <c r="BK68" s="5">
        <v>2.6703786833169998</v>
      </c>
      <c r="BL68" s="5">
        <v>3.6448589150594275</v>
      </c>
      <c r="BM68" s="5">
        <v>3.1040401489320804</v>
      </c>
      <c r="BN68" s="5">
        <v>2.8924346745390368</v>
      </c>
      <c r="BO68" s="5">
        <v>2.0089959141675049</v>
      </c>
      <c r="BP68" s="5">
        <v>3.3684259758995667</v>
      </c>
      <c r="BQ68" s="5">
        <v>2.4402446237543298</v>
      </c>
      <c r="BR68" s="5">
        <v>2.0094507436801496</v>
      </c>
      <c r="BS68" s="5">
        <v>3.7313649874099881</v>
      </c>
      <c r="BT68" s="5">
        <v>3.0910288484692794</v>
      </c>
      <c r="BU68" s="5">
        <v>2.3446268381961151</v>
      </c>
      <c r="BV68" s="5">
        <v>6.3080115675146518</v>
      </c>
      <c r="BW68" s="5">
        <v>4.7074253964573423</v>
      </c>
      <c r="BX68" s="5">
        <v>1.4326390415579986</v>
      </c>
      <c r="BY68" s="5">
        <v>1.2533724073189396</v>
      </c>
      <c r="BZ68" s="5">
        <v>1.2955302044466985</v>
      </c>
      <c r="CA68" s="5">
        <v>5.4228073967460082</v>
      </c>
      <c r="CB68" s="5">
        <v>0</v>
      </c>
      <c r="CC68" s="5">
        <v>1.4078058811813439</v>
      </c>
      <c r="CD68" s="5">
        <v>2.0035012394658636</v>
      </c>
      <c r="CE68" s="5">
        <v>1.6898300605774581</v>
      </c>
      <c r="CF68" s="5">
        <v>1.4733681503101517</v>
      </c>
      <c r="CG68" s="5">
        <v>0.49271561260593316</v>
      </c>
      <c r="CH68" s="5">
        <v>0.47533382847760969</v>
      </c>
      <c r="CI68" s="5">
        <v>6.1633288171072804</v>
      </c>
      <c r="CJ68" s="5">
        <v>5.2981232052379115</v>
      </c>
      <c r="CK68" s="5">
        <v>1.4450907956758969</v>
      </c>
      <c r="CL68" s="5">
        <v>3.8403810504805702</v>
      </c>
      <c r="CM68" s="5">
        <v>0.38842867163185035</v>
      </c>
      <c r="CN68" s="5">
        <v>1.5572069279310106</v>
      </c>
      <c r="CO68" s="5">
        <v>2.7741157007732204</v>
      </c>
      <c r="CP68" s="5">
        <v>3.7445145980984273</v>
      </c>
      <c r="CQ68" s="5">
        <v>0.90282899505207859</v>
      </c>
      <c r="CR68" s="5">
        <v>4.1802530449263022</v>
      </c>
      <c r="CS68" s="5">
        <v>4.2895102564148475</v>
      </c>
      <c r="CT68" s="5">
        <v>1.0617809153139668</v>
      </c>
      <c r="CU68" s="5">
        <v>1.5821835218924378</v>
      </c>
      <c r="CV68" s="5">
        <v>0.32416620901549253</v>
      </c>
      <c r="CW68" s="5">
        <v>1.3052754670153841</v>
      </c>
      <c r="CX68" s="5">
        <v>4.3266580766077061</v>
      </c>
      <c r="CY68" s="5">
        <v>3.8252827893517707</v>
      </c>
      <c r="CZ68" s="5">
        <v>0.15713815334366632</v>
      </c>
      <c r="DA68" s="5">
        <v>2.508471742235034</v>
      </c>
      <c r="DB68" s="5">
        <v>2.5953046201563184</v>
      </c>
      <c r="DC68" s="5">
        <v>0</v>
      </c>
      <c r="DD68" s="5">
        <v>3.7481071527589322</v>
      </c>
      <c r="DE68" s="5">
        <v>2.527957966030967</v>
      </c>
      <c r="DF68" s="5"/>
      <c r="DG68" s="29"/>
      <c r="DH68" s="17"/>
      <c r="DI68" s="17"/>
      <c r="DJ68" s="17"/>
      <c r="DK68" s="17"/>
      <c r="DL68" s="17"/>
      <c r="DM68" s="17"/>
      <c r="DN68" s="17"/>
      <c r="DO68" s="17"/>
      <c r="DP68" s="17"/>
      <c r="DQ68" s="17"/>
      <c r="DR68" s="17"/>
      <c r="DS68" s="17"/>
      <c r="DT68" s="17"/>
      <c r="DU68" s="17"/>
      <c r="DV68" s="17"/>
      <c r="DW68" s="30"/>
      <c r="DX68" s="5"/>
      <c r="DY68" s="5"/>
      <c r="DZ68" s="5"/>
      <c r="EA68" s="29"/>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30"/>
    </row>
    <row r="69" spans="1:212" ht="25.5" customHeight="1" x14ac:dyDescent="0.2">
      <c r="A69" s="48">
        <v>69.2</v>
      </c>
      <c r="B69" s="3" t="s">
        <v>313</v>
      </c>
      <c r="C69" s="10" t="s">
        <v>460</v>
      </c>
      <c r="D69" s="143" t="s">
        <v>29</v>
      </c>
      <c r="E69" s="23">
        <v>0.77289020239318285</v>
      </c>
      <c r="F69" s="147">
        <v>15995</v>
      </c>
      <c r="G69" s="18"/>
      <c r="H69" s="5">
        <v>0.694754764763029</v>
      </c>
      <c r="I69" s="5">
        <v>0.37696285737845914</v>
      </c>
      <c r="J69" s="5">
        <v>0.59856480054819639</v>
      </c>
      <c r="K69" s="5">
        <v>0.58834127826604887</v>
      </c>
      <c r="L69" s="5">
        <v>0.66579930863172387</v>
      </c>
      <c r="M69" s="5">
        <v>0.82581673099748754</v>
      </c>
      <c r="N69" s="5">
        <v>0.68285475648645311</v>
      </c>
      <c r="O69" s="5">
        <v>0.69280136100318312</v>
      </c>
      <c r="P69" s="5">
        <v>0.34965809819699351</v>
      </c>
      <c r="Q69" s="5">
        <v>1.039885446003038</v>
      </c>
      <c r="R69" s="5">
        <v>1.1970015436885766</v>
      </c>
      <c r="S69" s="5">
        <v>0.69178880485051975</v>
      </c>
      <c r="T69" s="5">
        <v>0.28249229738679443</v>
      </c>
      <c r="U69" s="5">
        <v>1.0912630148489229</v>
      </c>
      <c r="V69" s="5">
        <v>0.27912813928999047</v>
      </c>
      <c r="W69" s="5">
        <v>0.54562150415263744</v>
      </c>
      <c r="X69" s="5">
        <v>1.3096110187763879</v>
      </c>
      <c r="Y69" s="18"/>
      <c r="Z69" s="153">
        <v>0</v>
      </c>
      <c r="AA69" s="25">
        <v>2.6328563297725203</v>
      </c>
      <c r="AB69" s="5">
        <v>0.98770141996223793</v>
      </c>
      <c r="AC69" s="5">
        <v>1.6113828556787144</v>
      </c>
      <c r="AD69" s="5">
        <v>0.19953707398834719</v>
      </c>
      <c r="AE69" s="5">
        <v>0.2681787336221747</v>
      </c>
      <c r="AF69" s="5">
        <v>2.6328563297725203</v>
      </c>
      <c r="AG69" s="5">
        <v>0.46957595400702229</v>
      </c>
      <c r="AH69" s="5">
        <v>1.3038048489415022</v>
      </c>
      <c r="AI69" s="5">
        <v>0.24528348733790961</v>
      </c>
      <c r="AJ69" s="5">
        <v>0.33934632546432264</v>
      </c>
      <c r="AK69" s="5">
        <v>1.2814077262662795</v>
      </c>
      <c r="AL69" s="5">
        <v>0.28249229738679443</v>
      </c>
      <c r="AM69" s="5">
        <v>1.4577122721951403</v>
      </c>
      <c r="AN69" s="5">
        <v>0.88307724307964808</v>
      </c>
      <c r="AO69" s="5">
        <v>0.44994768050226741</v>
      </c>
      <c r="AP69" s="5">
        <v>0</v>
      </c>
      <c r="AQ69" s="5">
        <v>0.57756469204937488</v>
      </c>
      <c r="AR69" s="5">
        <v>0.47103780216114455</v>
      </c>
      <c r="AS69" s="5">
        <v>0.3024095210223392</v>
      </c>
      <c r="AT69" s="5">
        <v>2.4714387010928576</v>
      </c>
      <c r="AU69" s="5">
        <v>0</v>
      </c>
      <c r="AV69" s="5">
        <v>1.8646538270486464</v>
      </c>
      <c r="AW69" s="5">
        <v>0.97187743598968601</v>
      </c>
      <c r="AX69" s="5">
        <v>0.78638928694015764</v>
      </c>
      <c r="AY69" s="5">
        <v>1.3630405687088198</v>
      </c>
      <c r="AZ69" s="5">
        <v>1.3313883079199531</v>
      </c>
      <c r="BA69" s="5">
        <v>0.20578142334067187</v>
      </c>
      <c r="BB69" s="5">
        <v>0.41916313194346155</v>
      </c>
      <c r="BC69" s="5">
        <v>0</v>
      </c>
      <c r="BD69" s="5">
        <v>0.66801573663742386</v>
      </c>
      <c r="BE69" s="5">
        <v>0</v>
      </c>
      <c r="BF69" s="5">
        <v>0.34343013859640525</v>
      </c>
      <c r="BG69" s="5">
        <v>1.0345395413939327</v>
      </c>
      <c r="BH69" s="5">
        <v>0.70153158295281615</v>
      </c>
      <c r="BI69" s="5">
        <v>0.72396434149432087</v>
      </c>
      <c r="BJ69" s="5">
        <v>1.7651114309480169</v>
      </c>
      <c r="BK69" s="5">
        <v>1.5264057102813602</v>
      </c>
      <c r="BL69" s="5">
        <v>1.325796347361915</v>
      </c>
      <c r="BM69" s="5">
        <v>1.2128719187026948</v>
      </c>
      <c r="BN69" s="5">
        <v>0</v>
      </c>
      <c r="BO69" s="5">
        <v>0.99828267771284518</v>
      </c>
      <c r="BP69" s="5">
        <v>0.89560049910168793</v>
      </c>
      <c r="BQ69" s="5">
        <v>0</v>
      </c>
      <c r="BR69" s="5">
        <v>0.37696285737845914</v>
      </c>
      <c r="BS69" s="5">
        <v>1.9363991711710826</v>
      </c>
      <c r="BT69" s="5">
        <v>0.83345404821242286</v>
      </c>
      <c r="BU69" s="5">
        <v>0</v>
      </c>
      <c r="BV69" s="5">
        <v>1.9115100479518561</v>
      </c>
      <c r="BW69" s="5">
        <v>9.668984622124642E-2</v>
      </c>
      <c r="BX69" s="5">
        <v>0</v>
      </c>
      <c r="BY69" s="5">
        <v>0</v>
      </c>
      <c r="BZ69" s="5">
        <v>0</v>
      </c>
      <c r="CA69" s="5">
        <v>1.0863223947635736</v>
      </c>
      <c r="CB69" s="5">
        <v>0</v>
      </c>
      <c r="CC69" s="5">
        <v>0</v>
      </c>
      <c r="CD69" s="5">
        <v>0.34945418879806406</v>
      </c>
      <c r="CE69" s="5">
        <v>1.0909292102132184</v>
      </c>
      <c r="CF69" s="5">
        <v>0</v>
      </c>
      <c r="CG69" s="5">
        <v>0.97765367000043868</v>
      </c>
      <c r="CH69" s="5">
        <v>1.2616495107931818</v>
      </c>
      <c r="CI69" s="5">
        <v>0.29417179178488095</v>
      </c>
      <c r="CJ69" s="5">
        <v>0.15177732149308246</v>
      </c>
      <c r="CK69" s="5">
        <v>0</v>
      </c>
      <c r="CL69" s="5">
        <v>0</v>
      </c>
      <c r="CM69" s="5">
        <v>0</v>
      </c>
      <c r="CN69" s="5">
        <v>0</v>
      </c>
      <c r="CO69" s="5">
        <v>0</v>
      </c>
      <c r="CP69" s="5">
        <v>0.96756620453031916</v>
      </c>
      <c r="CQ69" s="5">
        <v>0.16664683272535169</v>
      </c>
      <c r="CR69" s="5">
        <v>0</v>
      </c>
      <c r="CS69" s="5">
        <v>0</v>
      </c>
      <c r="CT69" s="5">
        <v>0.15991743314465034</v>
      </c>
      <c r="CU69" s="5">
        <v>0</v>
      </c>
      <c r="CV69" s="5">
        <v>0.15744621649111307</v>
      </c>
      <c r="CW69" s="5">
        <v>0</v>
      </c>
      <c r="CX69" s="5">
        <v>0</v>
      </c>
      <c r="CY69" s="5">
        <v>0</v>
      </c>
      <c r="CZ69" s="5">
        <v>0.77525633074412337</v>
      </c>
      <c r="DA69" s="5">
        <v>0</v>
      </c>
      <c r="DB69" s="5">
        <v>0</v>
      </c>
      <c r="DC69" s="5">
        <v>0</v>
      </c>
      <c r="DD69" s="5">
        <v>9.0206873854767042E-2</v>
      </c>
      <c r="DE69" s="5">
        <v>2.5251713405441798</v>
      </c>
      <c r="DF69" s="5"/>
      <c r="DG69" s="29"/>
      <c r="DH69" s="17"/>
      <c r="DI69" s="17"/>
      <c r="DJ69" s="17"/>
      <c r="DK69" s="17"/>
      <c r="DL69" s="17"/>
      <c r="DM69" s="17"/>
      <c r="DN69" s="17"/>
      <c r="DO69" s="17"/>
      <c r="DP69" s="17"/>
      <c r="DQ69" s="17"/>
      <c r="DR69" s="17"/>
      <c r="DS69" s="17"/>
      <c r="DT69" s="17"/>
      <c r="DU69" s="17"/>
      <c r="DV69" s="17"/>
      <c r="DW69" s="30"/>
      <c r="DX69" s="5"/>
      <c r="DY69" s="5"/>
      <c r="DZ69" s="5"/>
      <c r="EA69" s="29"/>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30"/>
    </row>
    <row r="70" spans="1:212" ht="25.5" customHeight="1" x14ac:dyDescent="0.2">
      <c r="A70" s="48">
        <v>69.3</v>
      </c>
      <c r="B70" s="3" t="s">
        <v>313</v>
      </c>
      <c r="C70" s="10" t="s">
        <v>461</v>
      </c>
      <c r="D70" s="143" t="s">
        <v>29</v>
      </c>
      <c r="E70" s="23">
        <v>1.3755071366439231</v>
      </c>
      <c r="F70" s="147">
        <v>15995</v>
      </c>
      <c r="G70" s="18"/>
      <c r="H70" s="5">
        <v>1.1488247852347961</v>
      </c>
      <c r="I70" s="5">
        <v>0.32159643770099788</v>
      </c>
      <c r="J70" s="5">
        <v>1.1577896927175177</v>
      </c>
      <c r="K70" s="5">
        <v>1.9332084620189292</v>
      </c>
      <c r="L70" s="5">
        <v>1.1926246867561148</v>
      </c>
      <c r="M70" s="5">
        <v>1.0160657401808444</v>
      </c>
      <c r="N70" s="5">
        <v>2.0709609177521124</v>
      </c>
      <c r="O70" s="5">
        <v>1.2021623594187241</v>
      </c>
      <c r="P70" s="5">
        <v>0.82756417206213306</v>
      </c>
      <c r="Q70" s="5">
        <v>1.2520776842793151</v>
      </c>
      <c r="R70" s="5">
        <v>1.7967793264389262</v>
      </c>
      <c r="S70" s="5">
        <v>1.1633509615899829</v>
      </c>
      <c r="T70" s="5">
        <v>1.4887677485939792</v>
      </c>
      <c r="U70" s="5">
        <v>1.7598050935766656</v>
      </c>
      <c r="V70" s="5">
        <v>0.91877277571812388</v>
      </c>
      <c r="W70" s="5">
        <v>1.3491048135735151</v>
      </c>
      <c r="X70" s="5">
        <v>1.7588845875451069</v>
      </c>
      <c r="Y70" s="18"/>
      <c r="Z70" s="153">
        <v>0</v>
      </c>
      <c r="AA70" s="25">
        <v>4.4436191782513577</v>
      </c>
      <c r="AB70" s="5">
        <v>2.0818850335626204</v>
      </c>
      <c r="AC70" s="5">
        <v>1.7451477235650448</v>
      </c>
      <c r="AD70" s="5">
        <v>0.86345064066749833</v>
      </c>
      <c r="AE70" s="5">
        <v>0.94699005134140191</v>
      </c>
      <c r="AF70" s="5">
        <v>1.9570003940594056</v>
      </c>
      <c r="AG70" s="5">
        <v>2.9393326392740797</v>
      </c>
      <c r="AH70" s="5">
        <v>0.72347474003864976</v>
      </c>
      <c r="AI70" s="5">
        <v>1.0557896995588558</v>
      </c>
      <c r="AJ70" s="5">
        <v>2.0416170112206129</v>
      </c>
      <c r="AK70" s="5">
        <v>1.4995090231894515</v>
      </c>
      <c r="AL70" s="5">
        <v>1.4887677485939792</v>
      </c>
      <c r="AM70" s="5">
        <v>2.2996389325797293</v>
      </c>
      <c r="AN70" s="5">
        <v>2.8550311727345106</v>
      </c>
      <c r="AO70" s="5">
        <v>1.1680086944249117</v>
      </c>
      <c r="AP70" s="5">
        <v>0.51150813995608257</v>
      </c>
      <c r="AQ70" s="5">
        <v>2.0344940386322268</v>
      </c>
      <c r="AR70" s="5">
        <v>0.85396785684501464</v>
      </c>
      <c r="AS70" s="5">
        <v>0.3024095210223392</v>
      </c>
      <c r="AT70" s="5">
        <v>2.720932582869898</v>
      </c>
      <c r="AU70" s="5">
        <v>0.87259824001753405</v>
      </c>
      <c r="AV70" s="5">
        <v>1.307278371308815</v>
      </c>
      <c r="AW70" s="5">
        <v>1.5038199845507545</v>
      </c>
      <c r="AX70" s="5">
        <v>1.0455393407917686</v>
      </c>
      <c r="AY70" s="5">
        <v>2.2448254743451659</v>
      </c>
      <c r="AZ70" s="5">
        <v>0.24770339422557336</v>
      </c>
      <c r="BA70" s="5">
        <v>1.6704194690755674</v>
      </c>
      <c r="BB70" s="5">
        <v>0.68421376176037085</v>
      </c>
      <c r="BC70" s="5">
        <v>0.8006802066019395</v>
      </c>
      <c r="BD70" s="5">
        <v>0.95363242520486446</v>
      </c>
      <c r="BE70" s="5">
        <v>0.87257730719358328</v>
      </c>
      <c r="BF70" s="5">
        <v>1.5102043559967691</v>
      </c>
      <c r="BG70" s="5">
        <v>2.1067086637180834</v>
      </c>
      <c r="BH70" s="5">
        <v>0.73701484018264896</v>
      </c>
      <c r="BI70" s="5">
        <v>1.6870491916182011</v>
      </c>
      <c r="BJ70" s="5">
        <v>2.4141414178767788</v>
      </c>
      <c r="BK70" s="5">
        <v>1.5962925095592402</v>
      </c>
      <c r="BL70" s="5">
        <v>1.1149097988365675</v>
      </c>
      <c r="BM70" s="5">
        <v>1.4473949743568328</v>
      </c>
      <c r="BN70" s="5">
        <v>1.9888403963294121</v>
      </c>
      <c r="BO70" s="5">
        <v>1.1176354128989727</v>
      </c>
      <c r="BP70" s="5">
        <v>0.30033475516093622</v>
      </c>
      <c r="BQ70" s="5">
        <v>4.0367929420254507</v>
      </c>
      <c r="BR70" s="5">
        <v>0.32159643770099788</v>
      </c>
      <c r="BS70" s="5">
        <v>1.8460893793364446</v>
      </c>
      <c r="BT70" s="5">
        <v>0.23515221857963606</v>
      </c>
      <c r="BU70" s="5">
        <v>0</v>
      </c>
      <c r="BV70" s="5">
        <v>0</v>
      </c>
      <c r="BW70" s="5">
        <v>0.3065699636895618</v>
      </c>
      <c r="BX70" s="5">
        <v>1.2858794883476183</v>
      </c>
      <c r="BY70" s="5">
        <v>0.88552620261553605</v>
      </c>
      <c r="BZ70" s="5">
        <v>1.0628670509177427</v>
      </c>
      <c r="CA70" s="5">
        <v>3.567370165594848</v>
      </c>
      <c r="CB70" s="5">
        <v>0.13312239028130468</v>
      </c>
      <c r="CC70" s="5">
        <v>0.29149084038702078</v>
      </c>
      <c r="CD70" s="5">
        <v>0.75248761606070458</v>
      </c>
      <c r="CE70" s="5">
        <v>1.1964796025576874</v>
      </c>
      <c r="CF70" s="5">
        <v>1.291632474378027</v>
      </c>
      <c r="CG70" s="5">
        <v>0</v>
      </c>
      <c r="CH70" s="5">
        <v>0</v>
      </c>
      <c r="CI70" s="5">
        <v>0.5093462040090283</v>
      </c>
      <c r="CJ70" s="5">
        <v>4.4436191782513577</v>
      </c>
      <c r="CK70" s="5">
        <v>1.1808219604710917</v>
      </c>
      <c r="CL70" s="5">
        <v>0</v>
      </c>
      <c r="CM70" s="5">
        <v>3.1151444025508672</v>
      </c>
      <c r="CN70" s="5">
        <v>0</v>
      </c>
      <c r="CO70" s="5">
        <v>6.044152815172113E-2</v>
      </c>
      <c r="CP70" s="5">
        <v>1.0473178887233376</v>
      </c>
      <c r="CQ70" s="5">
        <v>0.31763761721063971</v>
      </c>
      <c r="CR70" s="5">
        <v>1.3353543660214644</v>
      </c>
      <c r="CS70" s="5">
        <v>2.7005660845801045</v>
      </c>
      <c r="CT70" s="5">
        <v>0.17400299611503217</v>
      </c>
      <c r="CU70" s="5">
        <v>0.69393946808484164</v>
      </c>
      <c r="CV70" s="5">
        <v>1.2896076612811871</v>
      </c>
      <c r="CW70" s="5">
        <v>2.5042186323911553</v>
      </c>
      <c r="CX70" s="5">
        <v>0</v>
      </c>
      <c r="CY70" s="5">
        <v>9.1356517871307233E-2</v>
      </c>
      <c r="CZ70" s="5">
        <v>0.316233741410817</v>
      </c>
      <c r="DA70" s="5">
        <v>0.14835320147381317</v>
      </c>
      <c r="DB70" s="5">
        <v>9.1816297290471652E-2</v>
      </c>
      <c r="DC70" s="5">
        <v>0</v>
      </c>
      <c r="DD70" s="5">
        <v>3.1452579571603509</v>
      </c>
      <c r="DE70" s="5">
        <v>9.0502961327387749E-2</v>
      </c>
      <c r="DF70" s="5"/>
      <c r="DG70" s="29"/>
      <c r="DH70" s="17"/>
      <c r="DI70" s="17"/>
      <c r="DJ70" s="17"/>
      <c r="DK70" s="17"/>
      <c r="DL70" s="17"/>
      <c r="DM70" s="17"/>
      <c r="DN70" s="17"/>
      <c r="DO70" s="17"/>
      <c r="DP70" s="17"/>
      <c r="DQ70" s="17"/>
      <c r="DR70" s="17"/>
      <c r="DS70" s="17"/>
      <c r="DT70" s="17"/>
      <c r="DU70" s="17"/>
      <c r="DV70" s="17"/>
      <c r="DW70" s="30"/>
      <c r="DX70" s="5"/>
      <c r="DY70" s="5"/>
      <c r="DZ70" s="5"/>
      <c r="EA70" s="29"/>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30"/>
    </row>
    <row r="71" spans="1:212" ht="25.5" customHeight="1" x14ac:dyDescent="0.2">
      <c r="A71" s="48">
        <v>69.400000000000006</v>
      </c>
      <c r="B71" s="3" t="s">
        <v>313</v>
      </c>
      <c r="C71" s="10" t="s">
        <v>462</v>
      </c>
      <c r="D71" s="143" t="s">
        <v>29</v>
      </c>
      <c r="E71" s="23">
        <v>0.7571242375773386</v>
      </c>
      <c r="F71" s="147">
        <v>15995</v>
      </c>
      <c r="G71" s="18"/>
      <c r="H71" s="5">
        <v>0.69610373710682849</v>
      </c>
      <c r="I71" s="5">
        <v>0.47735539613168038</v>
      </c>
      <c r="J71" s="5">
        <v>0.66122457457675943</v>
      </c>
      <c r="K71" s="5">
        <v>0.49873031988488031</v>
      </c>
      <c r="L71" s="5">
        <v>0.54413953469011234</v>
      </c>
      <c r="M71" s="5">
        <v>1.1127711781540883</v>
      </c>
      <c r="N71" s="5">
        <v>0.85355177732750653</v>
      </c>
      <c r="O71" s="5">
        <v>0.55607638968398787</v>
      </c>
      <c r="P71" s="5">
        <v>0.52650384558849894</v>
      </c>
      <c r="Q71" s="5">
        <v>0.77210958056028478</v>
      </c>
      <c r="R71" s="5">
        <v>0.98220102725976899</v>
      </c>
      <c r="S71" s="5">
        <v>0.58788359097813314</v>
      </c>
      <c r="T71" s="5">
        <v>0.28249229738679443</v>
      </c>
      <c r="U71" s="5">
        <v>1.1839724272554151</v>
      </c>
      <c r="V71" s="5">
        <v>0.70726000896578201</v>
      </c>
      <c r="W71" s="5">
        <v>1.3340836841288535</v>
      </c>
      <c r="X71" s="5">
        <v>0.74613320006122597</v>
      </c>
      <c r="Y71" s="18"/>
      <c r="Z71" s="153">
        <v>0</v>
      </c>
      <c r="AA71" s="25">
        <v>2.750686880712617</v>
      </c>
      <c r="AB71" s="5">
        <v>2.2751532472906915</v>
      </c>
      <c r="AC71" s="5">
        <v>0</v>
      </c>
      <c r="AD71" s="5">
        <v>0.32923617208077294</v>
      </c>
      <c r="AE71" s="5">
        <v>0.4813129832704921</v>
      </c>
      <c r="AF71" s="5">
        <v>0.94576843653137643</v>
      </c>
      <c r="AG71" s="5">
        <v>0.44989775051124736</v>
      </c>
      <c r="AH71" s="5">
        <v>0.38387114914675441</v>
      </c>
      <c r="AI71" s="5">
        <v>0.87848759871111659</v>
      </c>
      <c r="AJ71" s="5">
        <v>0.89372217747936011</v>
      </c>
      <c r="AK71" s="5">
        <v>0.95352284934529496</v>
      </c>
      <c r="AL71" s="5">
        <v>0.28249229738679443</v>
      </c>
      <c r="AM71" s="5">
        <v>0.57878724502244838</v>
      </c>
      <c r="AN71" s="5">
        <v>0.60640323133837581</v>
      </c>
      <c r="AO71" s="5">
        <v>0.92222698563022598</v>
      </c>
      <c r="AP71" s="5">
        <v>0.35599263183019381</v>
      </c>
      <c r="AQ71" s="5">
        <v>1.3817392403820805</v>
      </c>
      <c r="AR71" s="5">
        <v>0.62993291977530141</v>
      </c>
      <c r="AS71" s="5">
        <v>1.0215506747035954</v>
      </c>
      <c r="AT71" s="5">
        <v>0.96212553744334239</v>
      </c>
      <c r="AU71" s="5">
        <v>0.75492315169521151</v>
      </c>
      <c r="AV71" s="5">
        <v>2.7319733778559541</v>
      </c>
      <c r="AW71" s="5">
        <v>0.68763652249890761</v>
      </c>
      <c r="AX71" s="5">
        <v>1.0418954269002152</v>
      </c>
      <c r="AY71" s="5">
        <v>0</v>
      </c>
      <c r="AZ71" s="5">
        <v>0.28866240167118201</v>
      </c>
      <c r="BA71" s="5">
        <v>0.51989627581608444</v>
      </c>
      <c r="BB71" s="5">
        <v>0.76042873935335453</v>
      </c>
      <c r="BC71" s="5">
        <v>0</v>
      </c>
      <c r="BD71" s="5">
        <v>1.3379190749860901</v>
      </c>
      <c r="BE71" s="5">
        <v>0.6629666125666589</v>
      </c>
      <c r="BF71" s="5">
        <v>1.3933101523091234</v>
      </c>
      <c r="BG71" s="5">
        <v>0.9083611214029893</v>
      </c>
      <c r="BH71" s="5">
        <v>0.84780168147448876</v>
      </c>
      <c r="BI71" s="5">
        <v>1.0018702780888888</v>
      </c>
      <c r="BJ71" s="5">
        <v>0.78478830363337015</v>
      </c>
      <c r="BK71" s="5">
        <v>0.72176951746634221</v>
      </c>
      <c r="BL71" s="5">
        <v>2.1506785596099158</v>
      </c>
      <c r="BM71" s="5">
        <v>1.0799357007160604</v>
      </c>
      <c r="BN71" s="5">
        <v>0</v>
      </c>
      <c r="BO71" s="5">
        <v>2.6730744939734592</v>
      </c>
      <c r="BP71" s="5">
        <v>0.2907195049038328</v>
      </c>
      <c r="BQ71" s="5">
        <v>0.83481605785020196</v>
      </c>
      <c r="BR71" s="5">
        <v>0.47735539613168038</v>
      </c>
      <c r="BS71" s="5">
        <v>0</v>
      </c>
      <c r="BT71" s="5">
        <v>0.91368317037977453</v>
      </c>
      <c r="BU71" s="5">
        <v>0</v>
      </c>
      <c r="BV71" s="5">
        <v>1.9115100479518561</v>
      </c>
      <c r="BW71" s="5">
        <v>0.59776111140892807</v>
      </c>
      <c r="BX71" s="5">
        <v>0</v>
      </c>
      <c r="BY71" s="5">
        <v>0</v>
      </c>
      <c r="BZ71" s="5">
        <v>0</v>
      </c>
      <c r="CA71" s="5">
        <v>1.3915368527944267</v>
      </c>
      <c r="CB71" s="5">
        <v>0</v>
      </c>
      <c r="CC71" s="5">
        <v>0</v>
      </c>
      <c r="CD71" s="5">
        <v>2.2813724740157162</v>
      </c>
      <c r="CE71" s="5">
        <v>1.3063178101862758</v>
      </c>
      <c r="CF71" s="5">
        <v>0</v>
      </c>
      <c r="CG71" s="5">
        <v>0</v>
      </c>
      <c r="CH71" s="5">
        <v>1.4024283719923212</v>
      </c>
      <c r="CI71" s="5">
        <v>0</v>
      </c>
      <c r="CJ71" s="5">
        <v>9.5541588167947097E-2</v>
      </c>
      <c r="CK71" s="5">
        <v>2.1540971663863013</v>
      </c>
      <c r="CL71" s="5">
        <v>2.750686880712617</v>
      </c>
      <c r="CM71" s="5">
        <v>0</v>
      </c>
      <c r="CN71" s="5">
        <v>0.15718138562846931</v>
      </c>
      <c r="CO71" s="5">
        <v>0</v>
      </c>
      <c r="CP71" s="5">
        <v>0</v>
      </c>
      <c r="CQ71" s="5">
        <v>0</v>
      </c>
      <c r="CR71" s="5">
        <v>0</v>
      </c>
      <c r="CS71" s="5">
        <v>0</v>
      </c>
      <c r="CT71" s="5">
        <v>0</v>
      </c>
      <c r="CU71" s="5">
        <v>1.6662590924636356</v>
      </c>
      <c r="CV71" s="5">
        <v>0.15744621649111307</v>
      </c>
      <c r="CW71" s="5">
        <v>0.19033789903141254</v>
      </c>
      <c r="CX71" s="5">
        <v>0</v>
      </c>
      <c r="CY71" s="5">
        <v>0</v>
      </c>
      <c r="CZ71" s="5">
        <v>0</v>
      </c>
      <c r="DA71" s="5">
        <v>0</v>
      </c>
      <c r="DB71" s="5">
        <v>0</v>
      </c>
      <c r="DC71" s="5">
        <v>0</v>
      </c>
      <c r="DD71" s="5">
        <v>0.1369409197615134</v>
      </c>
      <c r="DE71" s="5">
        <v>0</v>
      </c>
      <c r="DF71" s="5"/>
      <c r="DG71" s="29"/>
      <c r="DH71" s="17"/>
      <c r="DI71" s="17"/>
      <c r="DJ71" s="17"/>
      <c r="DK71" s="17"/>
      <c r="DL71" s="17"/>
      <c r="DM71" s="17"/>
      <c r="DN71" s="17"/>
      <c r="DO71" s="17"/>
      <c r="DP71" s="17"/>
      <c r="DQ71" s="17"/>
      <c r="DR71" s="17"/>
      <c r="DS71" s="17"/>
      <c r="DT71" s="17"/>
      <c r="DU71" s="17"/>
      <c r="DV71" s="17"/>
      <c r="DW71" s="30"/>
      <c r="DX71" s="5"/>
      <c r="DY71" s="5"/>
      <c r="DZ71" s="5"/>
      <c r="EA71" s="29"/>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30"/>
    </row>
    <row r="72" spans="1:212" ht="25.5" customHeight="1" x14ac:dyDescent="0.2">
      <c r="A72" s="48">
        <v>69.5</v>
      </c>
      <c r="B72" s="3" t="s">
        <v>313</v>
      </c>
      <c r="C72" s="10" t="s">
        <v>463</v>
      </c>
      <c r="D72" s="143" t="s">
        <v>29</v>
      </c>
      <c r="E72" s="23">
        <v>0.61478292155380987</v>
      </c>
      <c r="F72" s="147">
        <v>15995</v>
      </c>
      <c r="G72" s="18"/>
      <c r="H72" s="5">
        <v>0.54162859018139242</v>
      </c>
      <c r="I72" s="5">
        <v>1.3203278767721749</v>
      </c>
      <c r="J72" s="5">
        <v>0.57191687462178875</v>
      </c>
      <c r="K72" s="5">
        <v>0.37316671554928937</v>
      </c>
      <c r="L72" s="5">
        <v>0.3552396379447989</v>
      </c>
      <c r="M72" s="5">
        <v>0.58491522878178315</v>
      </c>
      <c r="N72" s="5">
        <v>0.49455293578259196</v>
      </c>
      <c r="O72" s="5">
        <v>0.29411797504446929</v>
      </c>
      <c r="P72" s="5">
        <v>0.45325526115096826</v>
      </c>
      <c r="Q72" s="5">
        <v>0.72083575743050621</v>
      </c>
      <c r="R72" s="5">
        <v>1.2020472568807152</v>
      </c>
      <c r="S72" s="5">
        <v>0.59466712970880031</v>
      </c>
      <c r="T72" s="5">
        <v>0.18896597816746746</v>
      </c>
      <c r="U72" s="5">
        <v>0.78738262169257534</v>
      </c>
      <c r="V72" s="5">
        <v>0.31038151176531525</v>
      </c>
      <c r="W72" s="5">
        <v>0.22361471202584693</v>
      </c>
      <c r="X72" s="5">
        <v>0.94047758762778444</v>
      </c>
      <c r="Y72" s="18"/>
      <c r="Z72" s="153">
        <v>0</v>
      </c>
      <c r="AA72" s="25">
        <v>3.2531627955462059</v>
      </c>
      <c r="AB72" s="5">
        <v>0.81943115295415958</v>
      </c>
      <c r="AC72" s="5">
        <v>1.0605384858816447</v>
      </c>
      <c r="AD72" s="5">
        <v>0.46621837337377325</v>
      </c>
      <c r="AE72" s="5">
        <v>0.54766751927058865</v>
      </c>
      <c r="AF72" s="5">
        <v>2.5084431544549859</v>
      </c>
      <c r="AG72" s="5">
        <v>0.78088109110218107</v>
      </c>
      <c r="AH72" s="5">
        <v>0</v>
      </c>
      <c r="AI72" s="5">
        <v>0.72278764115410798</v>
      </c>
      <c r="AJ72" s="5">
        <v>0.39765543178837898</v>
      </c>
      <c r="AK72" s="5">
        <v>1.6889080106970993</v>
      </c>
      <c r="AL72" s="5">
        <v>0.18896597816746746</v>
      </c>
      <c r="AM72" s="5">
        <v>0.61107277830463458</v>
      </c>
      <c r="AN72" s="5">
        <v>0.27308581122598935</v>
      </c>
      <c r="AO72" s="5">
        <v>0.50032734659009304</v>
      </c>
      <c r="AP72" s="5">
        <v>0</v>
      </c>
      <c r="AQ72" s="5">
        <v>0.59080677482225741</v>
      </c>
      <c r="AR72" s="5">
        <v>0.75622192835102486</v>
      </c>
      <c r="AS72" s="5">
        <v>0.86215665929553265</v>
      </c>
      <c r="AT72" s="5">
        <v>1.6878825460479479</v>
      </c>
      <c r="AU72" s="5">
        <v>0.34796825989212621</v>
      </c>
      <c r="AV72" s="5">
        <v>1.1850173557179327</v>
      </c>
      <c r="AW72" s="5">
        <v>0.73855747897841761</v>
      </c>
      <c r="AX72" s="5">
        <v>0</v>
      </c>
      <c r="AY72" s="5">
        <v>0.32407116081300957</v>
      </c>
      <c r="AZ72" s="5">
        <v>0.49512781177108656</v>
      </c>
      <c r="BA72" s="5">
        <v>0.41156284668134374</v>
      </c>
      <c r="BB72" s="5">
        <v>0</v>
      </c>
      <c r="BC72" s="5">
        <v>0</v>
      </c>
      <c r="BD72" s="5">
        <v>0.76077894303239912</v>
      </c>
      <c r="BE72" s="5">
        <v>0.36876331798659645</v>
      </c>
      <c r="BF72" s="5">
        <v>0.22073279088803843</v>
      </c>
      <c r="BG72" s="5">
        <v>0.32172409534395469</v>
      </c>
      <c r="BH72" s="5">
        <v>0.95597351107183193</v>
      </c>
      <c r="BI72" s="5">
        <v>0</v>
      </c>
      <c r="BJ72" s="5">
        <v>1.7836222897890015</v>
      </c>
      <c r="BK72" s="5">
        <v>0.59256825665822743</v>
      </c>
      <c r="BL72" s="5">
        <v>1.054143789128188</v>
      </c>
      <c r="BM72" s="5">
        <v>0.62052586634536888</v>
      </c>
      <c r="BN72" s="5">
        <v>0</v>
      </c>
      <c r="BO72" s="5">
        <v>0.67550828557812248</v>
      </c>
      <c r="BP72" s="5">
        <v>0</v>
      </c>
      <c r="BQ72" s="5">
        <v>1.6998266127612189</v>
      </c>
      <c r="BR72" s="5">
        <v>1.3203278767721749</v>
      </c>
      <c r="BS72" s="5">
        <v>0</v>
      </c>
      <c r="BT72" s="5">
        <v>0.23515221857963606</v>
      </c>
      <c r="BU72" s="5">
        <v>0</v>
      </c>
      <c r="BV72" s="5">
        <v>0</v>
      </c>
      <c r="BW72" s="5">
        <v>0.66297287149415585</v>
      </c>
      <c r="BX72" s="5">
        <v>0</v>
      </c>
      <c r="BY72" s="5">
        <v>0</v>
      </c>
      <c r="BZ72" s="5">
        <v>0</v>
      </c>
      <c r="CA72" s="5">
        <v>2.49477997443512</v>
      </c>
      <c r="CB72" s="5">
        <v>0</v>
      </c>
      <c r="CC72" s="5">
        <v>0</v>
      </c>
      <c r="CD72" s="5">
        <v>0</v>
      </c>
      <c r="CE72" s="5">
        <v>0.16268837649081666</v>
      </c>
      <c r="CF72" s="5">
        <v>0</v>
      </c>
      <c r="CG72" s="5">
        <v>0.18547967834746465</v>
      </c>
      <c r="CH72" s="5">
        <v>0</v>
      </c>
      <c r="CI72" s="5">
        <v>0</v>
      </c>
      <c r="CJ72" s="5">
        <v>0.21087671873710537</v>
      </c>
      <c r="CK72" s="5">
        <v>0.16097182576025448</v>
      </c>
      <c r="CL72" s="5">
        <v>0.15673069338938037</v>
      </c>
      <c r="CM72" s="5">
        <v>0</v>
      </c>
      <c r="CN72" s="5">
        <v>0</v>
      </c>
      <c r="CO72" s="5">
        <v>0</v>
      </c>
      <c r="CP72" s="5">
        <v>0</v>
      </c>
      <c r="CQ72" s="5">
        <v>0</v>
      </c>
      <c r="CR72" s="5">
        <v>0</v>
      </c>
      <c r="CS72" s="5">
        <v>0</v>
      </c>
      <c r="CT72" s="5">
        <v>0</v>
      </c>
      <c r="CU72" s="5">
        <v>0.91938832828105532</v>
      </c>
      <c r="CV72" s="5">
        <v>0.15744621649111307</v>
      </c>
      <c r="CW72" s="5">
        <v>3.2531627955462059</v>
      </c>
      <c r="CX72" s="5">
        <v>0</v>
      </c>
      <c r="CY72" s="5">
        <v>9.9541807086406225E-2</v>
      </c>
      <c r="CZ72" s="5">
        <v>0</v>
      </c>
      <c r="DA72" s="5">
        <v>0</v>
      </c>
      <c r="DB72" s="5">
        <v>9.1816297290471652E-2</v>
      </c>
      <c r="DC72" s="5">
        <v>0</v>
      </c>
      <c r="DD72" s="5">
        <v>0</v>
      </c>
      <c r="DE72" s="5">
        <v>0.45835227481304669</v>
      </c>
      <c r="DF72" s="5"/>
      <c r="DG72" s="29"/>
      <c r="DH72" s="17"/>
      <c r="DI72" s="17"/>
      <c r="DJ72" s="17"/>
      <c r="DK72" s="17"/>
      <c r="DL72" s="17"/>
      <c r="DM72" s="17"/>
      <c r="DN72" s="17"/>
      <c r="DO72" s="17"/>
      <c r="DP72" s="17"/>
      <c r="DQ72" s="17"/>
      <c r="DR72" s="17"/>
      <c r="DS72" s="17"/>
      <c r="DT72" s="17"/>
      <c r="DU72" s="17"/>
      <c r="DV72" s="17"/>
      <c r="DW72" s="30"/>
      <c r="DX72" s="5"/>
      <c r="DY72" s="5"/>
      <c r="DZ72" s="5"/>
      <c r="EA72" s="29"/>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30"/>
    </row>
    <row r="73" spans="1:212" ht="25.5" customHeight="1" x14ac:dyDescent="0.2">
      <c r="A73" s="48">
        <v>69.599999999999994</v>
      </c>
      <c r="B73" s="3" t="s">
        <v>313</v>
      </c>
      <c r="C73" s="10" t="s">
        <v>464</v>
      </c>
      <c r="D73" s="143" t="s">
        <v>29</v>
      </c>
      <c r="E73" s="23">
        <v>1.1123216070019715</v>
      </c>
      <c r="F73" s="147">
        <v>15995</v>
      </c>
      <c r="G73" s="18"/>
      <c r="H73" s="5">
        <v>0.92796257393830184</v>
      </c>
      <c r="I73" s="5">
        <v>0.85075402136505462</v>
      </c>
      <c r="J73" s="5">
        <v>0.85048729700903714</v>
      </c>
      <c r="K73" s="5">
        <v>1.0280269112774907</v>
      </c>
      <c r="L73" s="5">
        <v>0.99889120672082865</v>
      </c>
      <c r="M73" s="5">
        <v>1.6815881133839348</v>
      </c>
      <c r="N73" s="5">
        <v>1.8007478867047022</v>
      </c>
      <c r="O73" s="5">
        <v>0.63812074080540515</v>
      </c>
      <c r="P73" s="5">
        <v>1.2694840508731535</v>
      </c>
      <c r="Q73" s="5">
        <v>1.0811478029085844</v>
      </c>
      <c r="R73" s="5">
        <v>1.3027268255544335</v>
      </c>
      <c r="S73" s="5">
        <v>0.74492257338984413</v>
      </c>
      <c r="T73" s="5">
        <v>2.0219823147988447</v>
      </c>
      <c r="U73" s="5">
        <v>1.3306872351516337</v>
      </c>
      <c r="V73" s="5">
        <v>0.4327444924632981</v>
      </c>
      <c r="W73" s="5">
        <v>0.626199272863593</v>
      </c>
      <c r="X73" s="5">
        <v>1.6513791245188363</v>
      </c>
      <c r="Y73" s="18"/>
      <c r="Z73" s="153">
        <v>0</v>
      </c>
      <c r="AA73" s="25">
        <v>4.3269618586956717</v>
      </c>
      <c r="AB73" s="5">
        <v>1.354848304580607</v>
      </c>
      <c r="AC73" s="5">
        <v>1.0994850358215231</v>
      </c>
      <c r="AD73" s="5">
        <v>0.31514386623034579</v>
      </c>
      <c r="AE73" s="5">
        <v>0.8822151296181675</v>
      </c>
      <c r="AF73" s="5">
        <v>2.007431609270677</v>
      </c>
      <c r="AG73" s="5">
        <v>1.8654422451158181</v>
      </c>
      <c r="AH73" s="5">
        <v>1.9678215288068932</v>
      </c>
      <c r="AI73" s="5">
        <v>1.5120995862505227</v>
      </c>
      <c r="AJ73" s="5">
        <v>1.3290023715532291</v>
      </c>
      <c r="AK73" s="5">
        <v>0.94863252329936398</v>
      </c>
      <c r="AL73" s="5">
        <v>2.0219823147988447</v>
      </c>
      <c r="AM73" s="5">
        <v>1.1878031790121417</v>
      </c>
      <c r="AN73" s="5">
        <v>1.0015953163344371</v>
      </c>
      <c r="AO73" s="5">
        <v>0.36134455624949258</v>
      </c>
      <c r="AP73" s="5">
        <v>0.54941575383858154</v>
      </c>
      <c r="AQ73" s="5">
        <v>0.49585245521175708</v>
      </c>
      <c r="AR73" s="5">
        <v>0.17374141717399152</v>
      </c>
      <c r="AS73" s="5">
        <v>1.5907818790378312</v>
      </c>
      <c r="AT73" s="5">
        <v>2.1782993883434174</v>
      </c>
      <c r="AU73" s="5">
        <v>0.928744701836696</v>
      </c>
      <c r="AV73" s="5">
        <v>1.5420864279236222</v>
      </c>
      <c r="AW73" s="5">
        <v>0.73855747897841761</v>
      </c>
      <c r="AX73" s="5">
        <v>0.7693918249397792</v>
      </c>
      <c r="AY73" s="5">
        <v>0.39974698149292059</v>
      </c>
      <c r="AZ73" s="5">
        <v>1.0912172840560086</v>
      </c>
      <c r="BA73" s="5">
        <v>0.90665581149627361</v>
      </c>
      <c r="BB73" s="5">
        <v>0.68551828549126592</v>
      </c>
      <c r="BC73" s="5">
        <v>1.3590076535703264</v>
      </c>
      <c r="BD73" s="5">
        <v>0.80881808847590375</v>
      </c>
      <c r="BE73" s="5">
        <v>0.75708427711094062</v>
      </c>
      <c r="BF73" s="5">
        <v>0.20606750123376782</v>
      </c>
      <c r="BG73" s="5">
        <v>0.9012940320832139</v>
      </c>
      <c r="BH73" s="5">
        <v>0.97119421122403937</v>
      </c>
      <c r="BI73" s="5">
        <v>0.86418017469766117</v>
      </c>
      <c r="BJ73" s="5">
        <v>1.5108022614079955</v>
      </c>
      <c r="BK73" s="5">
        <v>0.97403196792045421</v>
      </c>
      <c r="BL73" s="5">
        <v>2.0871244905684603</v>
      </c>
      <c r="BM73" s="5">
        <v>1.569118757639935</v>
      </c>
      <c r="BN73" s="5">
        <v>0.32827230863555101</v>
      </c>
      <c r="BO73" s="5">
        <v>0.99828267771284518</v>
      </c>
      <c r="BP73" s="5">
        <v>0</v>
      </c>
      <c r="BQ73" s="5">
        <v>1.6998266127612189</v>
      </c>
      <c r="BR73" s="5">
        <v>0.85075402136505462</v>
      </c>
      <c r="BS73" s="5">
        <v>2.3857004276465736</v>
      </c>
      <c r="BT73" s="5">
        <v>0</v>
      </c>
      <c r="BU73" s="5">
        <v>2.3746333911254029</v>
      </c>
      <c r="BV73" s="5">
        <v>1.9115100479518561</v>
      </c>
      <c r="BW73" s="5">
        <v>1.970521005753922</v>
      </c>
      <c r="BX73" s="5">
        <v>1.9831948226657288</v>
      </c>
      <c r="BY73" s="5">
        <v>1.2789397302581051</v>
      </c>
      <c r="BZ73" s="5">
        <v>1.053447333636323</v>
      </c>
      <c r="CA73" s="5">
        <v>1.0191237584605959</v>
      </c>
      <c r="CB73" s="5">
        <v>0</v>
      </c>
      <c r="CC73" s="5">
        <v>0</v>
      </c>
      <c r="CD73" s="5">
        <v>1.087055247565242</v>
      </c>
      <c r="CE73" s="5">
        <v>0</v>
      </c>
      <c r="CF73" s="5">
        <v>0.1105749090755271</v>
      </c>
      <c r="CG73" s="5">
        <v>0.9778790020452649</v>
      </c>
      <c r="CH73" s="5">
        <v>0.23745317520399559</v>
      </c>
      <c r="CI73" s="5">
        <v>0</v>
      </c>
      <c r="CJ73" s="5">
        <v>0</v>
      </c>
      <c r="CK73" s="5">
        <v>2.4649409303867347</v>
      </c>
      <c r="CL73" s="5">
        <v>2.4880654492715868</v>
      </c>
      <c r="CM73" s="5">
        <v>0</v>
      </c>
      <c r="CN73" s="5">
        <v>1.9170444244262821</v>
      </c>
      <c r="CO73" s="5">
        <v>0.94267083219552006</v>
      </c>
      <c r="CP73" s="5">
        <v>2.2891239047740495</v>
      </c>
      <c r="CQ73" s="5">
        <v>0.12703099580949959</v>
      </c>
      <c r="CR73" s="5">
        <v>0.1832199746847902</v>
      </c>
      <c r="CS73" s="5">
        <v>1.3041067233644819</v>
      </c>
      <c r="CT73" s="5">
        <v>4.3269618586956717</v>
      </c>
      <c r="CU73" s="5">
        <v>0.26289416347122269</v>
      </c>
      <c r="CV73" s="5">
        <v>0.3344380023931352</v>
      </c>
      <c r="CW73" s="5">
        <v>0</v>
      </c>
      <c r="CX73" s="5">
        <v>1.6042149160429235</v>
      </c>
      <c r="CY73" s="5">
        <v>0.23856573359279462</v>
      </c>
      <c r="CZ73" s="5">
        <v>0</v>
      </c>
      <c r="DA73" s="5">
        <v>0</v>
      </c>
      <c r="DB73" s="5">
        <v>1.6599746454182778</v>
      </c>
      <c r="DC73" s="5">
        <v>0</v>
      </c>
      <c r="DD73" s="5">
        <v>0</v>
      </c>
      <c r="DE73" s="5">
        <v>0.31882779507160069</v>
      </c>
      <c r="DF73" s="5"/>
      <c r="DG73" s="29"/>
      <c r="DH73" s="17"/>
      <c r="DI73" s="17"/>
      <c r="DJ73" s="17"/>
      <c r="DK73" s="17"/>
      <c r="DL73" s="17"/>
      <c r="DM73" s="17"/>
      <c r="DN73" s="17"/>
      <c r="DO73" s="17"/>
      <c r="DP73" s="17"/>
      <c r="DQ73" s="17"/>
      <c r="DR73" s="17"/>
      <c r="DS73" s="17"/>
      <c r="DT73" s="17"/>
      <c r="DU73" s="17"/>
      <c r="DV73" s="17"/>
      <c r="DW73" s="30"/>
      <c r="DX73" s="5"/>
      <c r="DY73" s="5"/>
      <c r="DZ73" s="5"/>
      <c r="EA73" s="29"/>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30"/>
    </row>
    <row r="74" spans="1:212" ht="25.5" customHeight="1" x14ac:dyDescent="0.2">
      <c r="A74" s="48">
        <v>69.7</v>
      </c>
      <c r="B74" s="3" t="s">
        <v>313</v>
      </c>
      <c r="C74" s="10" t="s">
        <v>465</v>
      </c>
      <c r="D74" s="143" t="s">
        <v>29</v>
      </c>
      <c r="E74" s="23">
        <v>3.7928470138426214</v>
      </c>
      <c r="F74" s="147">
        <v>15995</v>
      </c>
      <c r="G74" s="18"/>
      <c r="H74" s="5">
        <v>2.8588849642972098</v>
      </c>
      <c r="I74" s="5">
        <v>1.1114732397819724</v>
      </c>
      <c r="J74" s="5">
        <v>3.4334837915100018</v>
      </c>
      <c r="K74" s="5">
        <v>3.2994424839361507</v>
      </c>
      <c r="L74" s="5">
        <v>4.3510121469770535</v>
      </c>
      <c r="M74" s="5">
        <v>4.868456950299036</v>
      </c>
      <c r="N74" s="5">
        <v>4.2998069378868813</v>
      </c>
      <c r="O74" s="5">
        <v>3.1088743000941479</v>
      </c>
      <c r="P74" s="5">
        <v>3.2448749189022443</v>
      </c>
      <c r="Q74" s="5">
        <v>3.9579415608942234</v>
      </c>
      <c r="R74" s="5">
        <v>4.5593170102195195</v>
      </c>
      <c r="S74" s="5">
        <v>3.4029693446190534</v>
      </c>
      <c r="T74" s="5">
        <v>4.5890690314895153</v>
      </c>
      <c r="U74" s="5">
        <v>3.1537565138495904</v>
      </c>
      <c r="V74" s="5">
        <v>2.9398269060278546</v>
      </c>
      <c r="W74" s="5">
        <v>3.4961631830197599</v>
      </c>
      <c r="X74" s="5">
        <v>5.7425101286248585</v>
      </c>
      <c r="Y74" s="18"/>
      <c r="Z74" s="153">
        <v>0</v>
      </c>
      <c r="AA74" s="25">
        <v>8.2550119595477014</v>
      </c>
      <c r="AB74" s="5">
        <v>5.617604764023822</v>
      </c>
      <c r="AC74" s="5">
        <v>3.2887000870503473</v>
      </c>
      <c r="AD74" s="5">
        <v>3.7024296283109979</v>
      </c>
      <c r="AE74" s="5">
        <v>2.0815425750958449</v>
      </c>
      <c r="AF74" s="5">
        <v>4.1611080501571083</v>
      </c>
      <c r="AG74" s="5">
        <v>4.6005839153194152</v>
      </c>
      <c r="AH74" s="5">
        <v>2.7020606186745662</v>
      </c>
      <c r="AI74" s="5">
        <v>3.0933807057001861</v>
      </c>
      <c r="AJ74" s="5">
        <v>1.9817365385412382</v>
      </c>
      <c r="AK74" s="5">
        <v>4.4318509015330756</v>
      </c>
      <c r="AL74" s="5">
        <v>4.5890690314895153</v>
      </c>
      <c r="AM74" s="5">
        <v>6.3331478530164036</v>
      </c>
      <c r="AN74" s="5">
        <v>4.2155367583306127</v>
      </c>
      <c r="AO74" s="5">
        <v>3.3404161242431125</v>
      </c>
      <c r="AP74" s="5">
        <v>2.285242996561057</v>
      </c>
      <c r="AQ74" s="5">
        <v>4.0812699069256366</v>
      </c>
      <c r="AR74" s="5">
        <v>5.1538222342023321</v>
      </c>
      <c r="AS74" s="5">
        <v>3.9634783436880228</v>
      </c>
      <c r="AT74" s="5">
        <v>6.4871332855803781</v>
      </c>
      <c r="AU74" s="5">
        <v>3.7834664777246236</v>
      </c>
      <c r="AV74" s="5">
        <v>4.9690003479805593</v>
      </c>
      <c r="AW74" s="5">
        <v>2.5733323808138469</v>
      </c>
      <c r="AX74" s="5">
        <v>5.4878578850466413</v>
      </c>
      <c r="AY74" s="5">
        <v>5.006050530616343</v>
      </c>
      <c r="AZ74" s="5">
        <v>3.75858446780861</v>
      </c>
      <c r="BA74" s="5">
        <v>3.9968406727952877</v>
      </c>
      <c r="BB74" s="5">
        <v>3.4442528616841086</v>
      </c>
      <c r="BC74" s="5">
        <v>2.4248764715210038</v>
      </c>
      <c r="BD74" s="5">
        <v>3.5212491451751622</v>
      </c>
      <c r="BE74" s="5">
        <v>3.1070382762331104</v>
      </c>
      <c r="BF74" s="5">
        <v>2.7607192767669022</v>
      </c>
      <c r="BG74" s="5">
        <v>6.2005181584959468</v>
      </c>
      <c r="BH74" s="5">
        <v>2.9056533070873836</v>
      </c>
      <c r="BI74" s="5">
        <v>3.8801458455781619</v>
      </c>
      <c r="BJ74" s="5">
        <v>5.3975615065600255</v>
      </c>
      <c r="BK74" s="5">
        <v>2.9515582393751627</v>
      </c>
      <c r="BL74" s="5">
        <v>4.8965647138611175</v>
      </c>
      <c r="BM74" s="5">
        <v>1.9763337778561128</v>
      </c>
      <c r="BN74" s="5">
        <v>7.3182247592444352</v>
      </c>
      <c r="BO74" s="5">
        <v>2.5553771780101302</v>
      </c>
      <c r="BP74" s="5">
        <v>4.4679342359735976</v>
      </c>
      <c r="BQ74" s="5">
        <v>6.730726874106491</v>
      </c>
      <c r="BR74" s="5">
        <v>1.1114732397819724</v>
      </c>
      <c r="BS74" s="5">
        <v>3.2281405929259268</v>
      </c>
      <c r="BT74" s="5">
        <v>2.2646587772765505</v>
      </c>
      <c r="BU74" s="5">
        <v>8.2550119595477014</v>
      </c>
      <c r="BV74" s="5">
        <v>3.7405509374450765</v>
      </c>
      <c r="BW74" s="5">
        <v>4.7358687031930051</v>
      </c>
      <c r="BX74" s="5">
        <v>3.2552648139301845</v>
      </c>
      <c r="BY74" s="5">
        <v>3.8844924121272002</v>
      </c>
      <c r="BZ74" s="5">
        <v>1.4127069956001475</v>
      </c>
      <c r="CA74" s="5">
        <v>2.9761592133302095</v>
      </c>
      <c r="CB74" s="5">
        <v>3.4068401265223121</v>
      </c>
      <c r="CC74" s="5">
        <v>4.934171878262946</v>
      </c>
      <c r="CD74" s="5">
        <v>1.8242001005687232</v>
      </c>
      <c r="CE74" s="5">
        <v>3.9779396226215251</v>
      </c>
      <c r="CF74" s="5">
        <v>1.7811771489989241</v>
      </c>
      <c r="CG74" s="5">
        <v>1.7249021380409002</v>
      </c>
      <c r="CH74" s="5">
        <v>6.821439985904977</v>
      </c>
      <c r="CI74" s="5">
        <v>5.6060478892708936</v>
      </c>
      <c r="CJ74" s="5">
        <v>4.4758990942457187E-2</v>
      </c>
      <c r="CK74" s="5">
        <v>0.16097182576025448</v>
      </c>
      <c r="CL74" s="5">
        <v>0</v>
      </c>
      <c r="CM74" s="5">
        <v>5.4834750080990524</v>
      </c>
      <c r="CN74" s="5">
        <v>4.7053480826110317</v>
      </c>
      <c r="CO74" s="5">
        <v>2.2515761173804725</v>
      </c>
      <c r="CP74" s="5">
        <v>6.7248392023922507</v>
      </c>
      <c r="CQ74" s="5">
        <v>4.7024910045526465</v>
      </c>
      <c r="CR74" s="5">
        <v>2.0261369499603217</v>
      </c>
      <c r="CS74" s="5">
        <v>4.0680010826337289</v>
      </c>
      <c r="CT74" s="5">
        <v>3.2798496207056154</v>
      </c>
      <c r="CU74" s="5">
        <v>3.5748320277973415</v>
      </c>
      <c r="CV74" s="5">
        <v>2.3217630006138057</v>
      </c>
      <c r="CW74" s="5">
        <v>0.19033789903141254</v>
      </c>
      <c r="CX74" s="5">
        <v>3.9552002024439217</v>
      </c>
      <c r="CY74" s="5">
        <v>1.2299136525708563</v>
      </c>
      <c r="CZ74" s="5">
        <v>2.3056792843854126</v>
      </c>
      <c r="DA74" s="5">
        <v>1.7419200349909731</v>
      </c>
      <c r="DB74" s="5">
        <v>2.7501435749565069</v>
      </c>
      <c r="DC74" s="5">
        <v>2.7568167538761386</v>
      </c>
      <c r="DD74" s="5">
        <v>3.8560775017001712</v>
      </c>
      <c r="DE74" s="5">
        <v>2.5346479973433245</v>
      </c>
      <c r="DF74" s="5"/>
      <c r="DG74" s="29"/>
      <c r="DH74" s="17"/>
      <c r="DI74" s="17"/>
      <c r="DJ74" s="17"/>
      <c r="DK74" s="17"/>
      <c r="DL74" s="17"/>
      <c r="DM74" s="17"/>
      <c r="DN74" s="17"/>
      <c r="DO74" s="17"/>
      <c r="DP74" s="17"/>
      <c r="DQ74" s="17"/>
      <c r="DR74" s="17"/>
      <c r="DS74" s="17"/>
      <c r="DT74" s="17"/>
      <c r="DU74" s="17"/>
      <c r="DV74" s="17"/>
      <c r="DW74" s="30"/>
      <c r="DX74" s="5"/>
      <c r="DY74" s="5"/>
      <c r="DZ74" s="5"/>
      <c r="EA74" s="29"/>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30"/>
    </row>
    <row r="75" spans="1:212" ht="25.5" customHeight="1" x14ac:dyDescent="0.2">
      <c r="A75" s="48">
        <v>70</v>
      </c>
      <c r="B75" s="3" t="s">
        <v>313</v>
      </c>
      <c r="C75" s="10" t="s">
        <v>43</v>
      </c>
      <c r="D75" s="143" t="s">
        <v>44</v>
      </c>
      <c r="E75" s="23">
        <v>24.180100712783634</v>
      </c>
      <c r="F75" s="147">
        <v>1515</v>
      </c>
      <c r="G75" s="18"/>
      <c r="H75" s="5">
        <v>23.607442648441221</v>
      </c>
      <c r="I75" s="5"/>
      <c r="J75" s="5">
        <v>26.345894803462521</v>
      </c>
      <c r="K75" s="5">
        <v>22.358808474030944</v>
      </c>
      <c r="L75" s="5">
        <v>14.002912203219758</v>
      </c>
      <c r="M75" s="5">
        <v>25.490452797905888</v>
      </c>
      <c r="N75" s="5">
        <v>20.632695971281645</v>
      </c>
      <c r="O75" s="5">
        <v>21.934284569312599</v>
      </c>
      <c r="P75" s="5">
        <v>21.836496347646115</v>
      </c>
      <c r="Q75" s="5">
        <v>26.612207304897051</v>
      </c>
      <c r="R75" s="5">
        <v>29.332787086864514</v>
      </c>
      <c r="S75" s="5">
        <v>18.310839243767887</v>
      </c>
      <c r="T75" s="5"/>
      <c r="U75" s="5">
        <v>21.533470567926386</v>
      </c>
      <c r="V75" s="5">
        <v>13.332475192296164</v>
      </c>
      <c r="W75" s="5">
        <v>16.68532494557045</v>
      </c>
      <c r="X75" s="5">
        <v>29.836110558454742</v>
      </c>
      <c r="Y75" s="18"/>
      <c r="Z75" s="153">
        <v>12.708901958876076</v>
      </c>
      <c r="AA75" s="25">
        <v>40.560352286336972</v>
      </c>
      <c r="AB75" s="5">
        <v>32.683417324521194</v>
      </c>
      <c r="AC75" s="5">
        <v>28.74386523898464</v>
      </c>
      <c r="AD75" s="5"/>
      <c r="AE75" s="5"/>
      <c r="AF75" s="5">
        <v>40.560352286336972</v>
      </c>
      <c r="AG75" s="5">
        <v>22.148143268967132</v>
      </c>
      <c r="AH75" s="5"/>
      <c r="AI75" s="5">
        <v>21.175202400085322</v>
      </c>
      <c r="AJ75" s="5"/>
      <c r="AK75" s="5">
        <v>29.664176145701767</v>
      </c>
      <c r="AL75" s="5"/>
      <c r="AM75" s="5">
        <v>34.702978361405499</v>
      </c>
      <c r="AN75" s="5">
        <v>22.543819699774669</v>
      </c>
      <c r="AO75" s="5"/>
      <c r="AP75" s="5"/>
      <c r="AQ75" s="5">
        <v>33.588432654544818</v>
      </c>
      <c r="AR75" s="5">
        <v>12.708901958876076</v>
      </c>
      <c r="AS75" s="5"/>
      <c r="AT75" s="5">
        <v>21.676864187598479</v>
      </c>
      <c r="AU75" s="5"/>
      <c r="AV75" s="5">
        <v>18.322920963987151</v>
      </c>
      <c r="AW75" s="5"/>
      <c r="AX75" s="5"/>
      <c r="AY75" s="5">
        <v>21.958153954300343</v>
      </c>
      <c r="AZ75" s="5"/>
      <c r="BA75" s="5"/>
      <c r="BB75" s="5"/>
      <c r="BC75" s="5"/>
      <c r="BD75" s="5">
        <v>32.698109045537024</v>
      </c>
      <c r="BE75" s="5"/>
      <c r="BF75" s="5"/>
      <c r="BG75" s="5">
        <v>13.880043914810578</v>
      </c>
      <c r="BH75" s="5">
        <v>17.196675971611114</v>
      </c>
      <c r="BI75" s="5"/>
      <c r="BJ75" s="5">
        <v>27.78460603423618</v>
      </c>
      <c r="BK75" s="5"/>
      <c r="BL75" s="5">
        <v>33.566423392915155</v>
      </c>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29"/>
      <c r="DH75" s="17"/>
      <c r="DI75" s="17"/>
      <c r="DJ75" s="17"/>
      <c r="DK75" s="17"/>
      <c r="DL75" s="17"/>
      <c r="DM75" s="17"/>
      <c r="DN75" s="17"/>
      <c r="DO75" s="17"/>
      <c r="DP75" s="17"/>
      <c r="DQ75" s="17"/>
      <c r="DR75" s="17"/>
      <c r="DS75" s="17"/>
      <c r="DT75" s="17"/>
      <c r="DU75" s="17"/>
      <c r="DV75" s="17"/>
      <c r="DW75" s="30"/>
      <c r="DX75" s="5"/>
      <c r="DY75" s="5"/>
      <c r="DZ75" s="5"/>
      <c r="EA75" s="29"/>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30"/>
    </row>
    <row r="76" spans="1:212" ht="25.5" customHeight="1" x14ac:dyDescent="0.2">
      <c r="A76" s="48">
        <v>71</v>
      </c>
      <c r="B76" s="3" t="s">
        <v>313</v>
      </c>
      <c r="C76" s="10" t="s">
        <v>45</v>
      </c>
      <c r="D76" s="143" t="s">
        <v>31</v>
      </c>
      <c r="E76" s="23">
        <v>42.540406821852656</v>
      </c>
      <c r="F76" s="147">
        <v>1268</v>
      </c>
      <c r="G76" s="18"/>
      <c r="H76" s="5">
        <v>49.534146902153282</v>
      </c>
      <c r="I76" s="5"/>
      <c r="J76" s="5">
        <v>42.926819610943426</v>
      </c>
      <c r="K76" s="5">
        <v>30.893203052097672</v>
      </c>
      <c r="L76" s="5">
        <v>36.695788629127499</v>
      </c>
      <c r="M76" s="5">
        <v>53.672080900911823</v>
      </c>
      <c r="N76" s="5">
        <v>40.056475387195619</v>
      </c>
      <c r="O76" s="5">
        <v>40.283036091817223</v>
      </c>
      <c r="P76" s="5">
        <v>36.431620787892058</v>
      </c>
      <c r="Q76" s="5">
        <v>42.424192101772881</v>
      </c>
      <c r="R76" s="5">
        <v>39.361948030945605</v>
      </c>
      <c r="S76" s="5">
        <v>40.93717819158995</v>
      </c>
      <c r="T76" s="5"/>
      <c r="U76" s="5">
        <v>44.032308905808478</v>
      </c>
      <c r="V76" s="5">
        <v>49.625744709550581</v>
      </c>
      <c r="W76" s="5">
        <v>37.018597058204598</v>
      </c>
      <c r="X76" s="5">
        <v>54.825371482665815</v>
      </c>
      <c r="Y76" s="18"/>
      <c r="Z76" s="153">
        <v>23.885541052367536</v>
      </c>
      <c r="AA76" s="25">
        <v>54.575590542558459</v>
      </c>
      <c r="AB76" s="5">
        <v>32.205238655391199</v>
      </c>
      <c r="AC76" s="5"/>
      <c r="AD76" s="5"/>
      <c r="AE76" s="5"/>
      <c r="AF76" s="5">
        <v>49.871538536653595</v>
      </c>
      <c r="AG76" s="5"/>
      <c r="AH76" s="5"/>
      <c r="AI76" s="5"/>
      <c r="AJ76" s="5"/>
      <c r="AK76" s="5"/>
      <c r="AL76" s="5"/>
      <c r="AM76" s="5">
        <v>54.575590542558459</v>
      </c>
      <c r="AN76" s="5">
        <v>23.885541052367536</v>
      </c>
      <c r="AO76" s="5"/>
      <c r="AP76" s="5"/>
      <c r="AQ76" s="5"/>
      <c r="AR76" s="5"/>
      <c r="AS76" s="5"/>
      <c r="AT76" s="5">
        <v>39.713640344226746</v>
      </c>
      <c r="AU76" s="5"/>
      <c r="AV76" s="5">
        <v>48.491967308016626</v>
      </c>
      <c r="AW76" s="5"/>
      <c r="AX76" s="5"/>
      <c r="AY76" s="5">
        <v>39.451607561598237</v>
      </c>
      <c r="AZ76" s="5"/>
      <c r="BA76" s="5"/>
      <c r="BB76" s="5"/>
      <c r="BC76" s="5"/>
      <c r="BD76" s="5"/>
      <c r="BE76" s="5"/>
      <c r="BF76" s="5"/>
      <c r="BG76" s="5">
        <v>52.960074268072667</v>
      </c>
      <c r="BH76" s="5"/>
      <c r="BI76" s="5"/>
      <c r="BJ76" s="5">
        <v>40.907153064030538</v>
      </c>
      <c r="BK76" s="5"/>
      <c r="BL76" s="5">
        <v>54.380763725041433</v>
      </c>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29">
        <v>0</v>
      </c>
      <c r="DH76" s="17"/>
      <c r="DI76" s="17">
        <v>0</v>
      </c>
      <c r="DJ76" s="17">
        <v>0</v>
      </c>
      <c r="DK76" s="17">
        <v>0</v>
      </c>
      <c r="DL76" s="17">
        <v>0</v>
      </c>
      <c r="DM76" s="17">
        <v>0</v>
      </c>
      <c r="DN76" s="17">
        <v>0</v>
      </c>
      <c r="DO76" s="17">
        <v>0</v>
      </c>
      <c r="DP76" s="17">
        <v>0</v>
      </c>
      <c r="DQ76" s="17">
        <v>0</v>
      </c>
      <c r="DR76" s="17">
        <v>0</v>
      </c>
      <c r="DS76" s="17"/>
      <c r="DT76" s="17">
        <v>0</v>
      </c>
      <c r="DU76" s="17">
        <v>0</v>
      </c>
      <c r="DV76" s="17">
        <v>0</v>
      </c>
      <c r="DW76" s="30">
        <v>0</v>
      </c>
      <c r="DX76" s="5"/>
      <c r="DY76" s="5"/>
      <c r="DZ76" s="5"/>
      <c r="EA76" s="29">
        <v>0</v>
      </c>
      <c r="EB76" s="17"/>
      <c r="EC76" s="17"/>
      <c r="ED76" s="17"/>
      <c r="EE76" s="17">
        <v>0</v>
      </c>
      <c r="EF76" s="17"/>
      <c r="EG76" s="17"/>
      <c r="EH76" s="17"/>
      <c r="EI76" s="17"/>
      <c r="EJ76" s="17"/>
      <c r="EK76" s="17"/>
      <c r="EL76" s="17">
        <v>0</v>
      </c>
      <c r="EM76" s="17">
        <v>0</v>
      </c>
      <c r="EN76" s="17"/>
      <c r="EO76" s="17"/>
      <c r="EP76" s="17"/>
      <c r="EQ76" s="17"/>
      <c r="ER76" s="17"/>
      <c r="ES76" s="17">
        <v>0</v>
      </c>
      <c r="ET76" s="17"/>
      <c r="EU76" s="17">
        <v>0</v>
      </c>
      <c r="EV76" s="17"/>
      <c r="EW76" s="17"/>
      <c r="EX76" s="17">
        <v>0</v>
      </c>
      <c r="EY76" s="17"/>
      <c r="EZ76" s="17"/>
      <c r="FA76" s="17"/>
      <c r="FB76" s="17"/>
      <c r="FC76" s="17"/>
      <c r="FD76" s="17"/>
      <c r="FE76" s="17"/>
      <c r="FF76" s="17">
        <v>0</v>
      </c>
      <c r="FG76" s="17"/>
      <c r="FH76" s="17"/>
      <c r="FI76" s="17">
        <v>0</v>
      </c>
      <c r="FJ76" s="17"/>
      <c r="FK76" s="17">
        <v>0</v>
      </c>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30"/>
    </row>
    <row r="77" spans="1:212" ht="25.5" customHeight="1" x14ac:dyDescent="0.2">
      <c r="A77" s="48">
        <v>86</v>
      </c>
      <c r="B77" s="3" t="s">
        <v>314</v>
      </c>
      <c r="C77" s="10" t="s">
        <v>63</v>
      </c>
      <c r="D77" s="143" t="s">
        <v>7</v>
      </c>
      <c r="E77" s="23">
        <v>39.218463281858718</v>
      </c>
      <c r="F77" s="147">
        <v>371</v>
      </c>
      <c r="G77" s="18"/>
      <c r="H77" s="5"/>
      <c r="I77" s="5"/>
      <c r="J77" s="5"/>
      <c r="K77" s="5"/>
      <c r="L77" s="5"/>
      <c r="M77" s="5"/>
      <c r="N77" s="5"/>
      <c r="O77" s="5"/>
      <c r="P77" s="5"/>
      <c r="Q77" s="5"/>
      <c r="R77" s="5">
        <v>38.942170848212626</v>
      </c>
      <c r="S77" s="5"/>
      <c r="T77" s="5"/>
      <c r="U77" s="5">
        <v>36.189421627113326</v>
      </c>
      <c r="V77" s="5"/>
      <c r="W77" s="5"/>
      <c r="X77" s="5">
        <v>48.371302679510549</v>
      </c>
      <c r="Y77" s="18"/>
      <c r="Z77" s="153">
        <v>30.005505872667911</v>
      </c>
      <c r="AA77" s="25">
        <v>51.851067880759906</v>
      </c>
      <c r="AB77" s="5"/>
      <c r="AC77" s="5"/>
      <c r="AD77" s="5"/>
      <c r="AE77" s="5"/>
      <c r="AF77" s="5">
        <v>38.987702754497604</v>
      </c>
      <c r="AG77" s="5"/>
      <c r="AH77" s="5"/>
      <c r="AI77" s="5"/>
      <c r="AJ77" s="5"/>
      <c r="AK77" s="5"/>
      <c r="AL77" s="5"/>
      <c r="AM77" s="5">
        <v>31.856551096100493</v>
      </c>
      <c r="AN77" s="5"/>
      <c r="AO77" s="5"/>
      <c r="AP77" s="5"/>
      <c r="AQ77" s="5"/>
      <c r="AR77" s="5"/>
      <c r="AS77" s="5">
        <v>30.005505872667911</v>
      </c>
      <c r="AT77" s="5"/>
      <c r="AU77" s="5"/>
      <c r="AV77" s="5"/>
      <c r="AW77" s="5"/>
      <c r="AX77" s="5"/>
      <c r="AY77" s="5">
        <v>51.851067880759906</v>
      </c>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29"/>
      <c r="DH77" s="17"/>
      <c r="DI77" s="17"/>
      <c r="DJ77" s="17"/>
      <c r="DK77" s="17"/>
      <c r="DL77" s="17"/>
      <c r="DM77" s="17"/>
      <c r="DN77" s="17"/>
      <c r="DO77" s="17"/>
      <c r="DP77" s="17"/>
      <c r="DQ77" s="17">
        <v>0</v>
      </c>
      <c r="DR77" s="17"/>
      <c r="DS77" s="17"/>
      <c r="DT77" s="17">
        <v>0</v>
      </c>
      <c r="DU77" s="17"/>
      <c r="DV77" s="17"/>
      <c r="DW77" s="30">
        <v>0</v>
      </c>
      <c r="DX77" s="5"/>
      <c r="DY77" s="5"/>
      <c r="DZ77" s="5"/>
      <c r="EA77" s="29"/>
      <c r="EB77" s="17"/>
      <c r="EC77" s="17"/>
      <c r="ED77" s="17"/>
      <c r="EE77" s="17">
        <v>0</v>
      </c>
      <c r="EF77" s="17"/>
      <c r="EG77" s="17"/>
      <c r="EH77" s="17"/>
      <c r="EI77" s="17"/>
      <c r="EJ77" s="17"/>
      <c r="EK77" s="17"/>
      <c r="EL77" s="17">
        <v>0</v>
      </c>
      <c r="EM77" s="17"/>
      <c r="EN77" s="17"/>
      <c r="EO77" s="17"/>
      <c r="EP77" s="17"/>
      <c r="EQ77" s="17"/>
      <c r="ER77" s="17">
        <v>0</v>
      </c>
      <c r="ES77" s="17"/>
      <c r="ET77" s="17"/>
      <c r="EU77" s="17"/>
      <c r="EV77" s="17"/>
      <c r="EW77" s="17"/>
      <c r="EX77" s="17">
        <v>0</v>
      </c>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30"/>
    </row>
    <row r="78" spans="1:212" ht="15" customHeight="1" x14ac:dyDescent="0.2">
      <c r="G78" s="19"/>
      <c r="Y78" s="19"/>
    </row>
    <row r="79" spans="1:212" ht="15" customHeight="1" x14ac:dyDescent="0.2">
      <c r="D79" s="129"/>
      <c r="E79" s="224" t="s">
        <v>323</v>
      </c>
      <c r="F79" s="224"/>
      <c r="G79" s="20"/>
      <c r="H79" s="12">
        <f t="shared" ref="H79:X79" si="0">COUNTIF(DG$5:DG$77,-1)</f>
        <v>2</v>
      </c>
      <c r="I79" s="12">
        <f t="shared" si="0"/>
        <v>1</v>
      </c>
      <c r="J79" s="12">
        <f t="shared" si="0"/>
        <v>1</v>
      </c>
      <c r="K79" s="12">
        <f t="shared" si="0"/>
        <v>2</v>
      </c>
      <c r="L79" s="12">
        <f t="shared" si="0"/>
        <v>3</v>
      </c>
      <c r="M79" s="12">
        <f t="shared" si="0"/>
        <v>1</v>
      </c>
      <c r="N79" s="12">
        <f t="shared" si="0"/>
        <v>6</v>
      </c>
      <c r="O79" s="12">
        <f t="shared" si="0"/>
        <v>1</v>
      </c>
      <c r="P79" s="12">
        <f t="shared" si="0"/>
        <v>1</v>
      </c>
      <c r="Q79" s="12">
        <f t="shared" si="0"/>
        <v>2</v>
      </c>
      <c r="R79" s="12">
        <f t="shared" si="0"/>
        <v>36</v>
      </c>
      <c r="S79" s="12">
        <f t="shared" si="0"/>
        <v>1</v>
      </c>
      <c r="T79" s="12">
        <f t="shared" si="0"/>
        <v>5</v>
      </c>
      <c r="U79" s="12">
        <f t="shared" si="0"/>
        <v>8</v>
      </c>
      <c r="V79" s="12">
        <f t="shared" si="0"/>
        <v>9</v>
      </c>
      <c r="W79" s="12">
        <f t="shared" si="0"/>
        <v>1</v>
      </c>
      <c r="X79" s="12">
        <f t="shared" si="0"/>
        <v>37</v>
      </c>
      <c r="Y79" s="20"/>
      <c r="Z79" s="14"/>
      <c r="AA79" s="14"/>
      <c r="AB79" s="12">
        <f t="shared" ref="AB79:BG79" si="1">COUNTIF(EA$5:EA$77,-1)</f>
        <v>35</v>
      </c>
      <c r="AC79" s="12">
        <f t="shared" si="1"/>
        <v>4</v>
      </c>
      <c r="AD79" s="12">
        <f t="shared" si="1"/>
        <v>3</v>
      </c>
      <c r="AE79" s="12">
        <f t="shared" si="1"/>
        <v>2</v>
      </c>
      <c r="AF79" s="12">
        <f t="shared" si="1"/>
        <v>14</v>
      </c>
      <c r="AG79" s="12">
        <f t="shared" si="1"/>
        <v>15</v>
      </c>
      <c r="AH79" s="12">
        <f t="shared" si="1"/>
        <v>0</v>
      </c>
      <c r="AI79" s="12">
        <f t="shared" si="1"/>
        <v>3</v>
      </c>
      <c r="AJ79" s="12">
        <f t="shared" si="1"/>
        <v>10</v>
      </c>
      <c r="AK79" s="12">
        <f t="shared" si="1"/>
        <v>1</v>
      </c>
      <c r="AL79" s="12">
        <f t="shared" si="1"/>
        <v>5</v>
      </c>
      <c r="AM79" s="12">
        <f t="shared" si="1"/>
        <v>25</v>
      </c>
      <c r="AN79" s="12">
        <f t="shared" si="1"/>
        <v>5</v>
      </c>
      <c r="AO79" s="12">
        <f t="shared" si="1"/>
        <v>12</v>
      </c>
      <c r="AP79" s="12">
        <f t="shared" si="1"/>
        <v>2</v>
      </c>
      <c r="AQ79" s="12">
        <f t="shared" si="1"/>
        <v>1</v>
      </c>
      <c r="AR79" s="12">
        <f t="shared" si="1"/>
        <v>8</v>
      </c>
      <c r="AS79" s="12">
        <f t="shared" si="1"/>
        <v>25</v>
      </c>
      <c r="AT79" s="12">
        <f t="shared" si="1"/>
        <v>32</v>
      </c>
      <c r="AU79" s="12">
        <f t="shared" si="1"/>
        <v>26</v>
      </c>
      <c r="AV79" s="12">
        <f t="shared" si="1"/>
        <v>5</v>
      </c>
      <c r="AW79" s="12">
        <f t="shared" si="1"/>
        <v>3</v>
      </c>
      <c r="AX79" s="12">
        <f t="shared" si="1"/>
        <v>7</v>
      </c>
      <c r="AY79" s="12">
        <f t="shared" si="1"/>
        <v>18</v>
      </c>
      <c r="AZ79" s="12">
        <f t="shared" si="1"/>
        <v>2</v>
      </c>
      <c r="BA79" s="12">
        <f t="shared" si="1"/>
        <v>1</v>
      </c>
      <c r="BB79" s="12">
        <f t="shared" si="1"/>
        <v>8</v>
      </c>
      <c r="BC79" s="12">
        <f t="shared" si="1"/>
        <v>0</v>
      </c>
      <c r="BD79" s="12">
        <f t="shared" si="1"/>
        <v>1</v>
      </c>
      <c r="BE79" s="12">
        <f t="shared" si="1"/>
        <v>0</v>
      </c>
      <c r="BF79" s="12">
        <f t="shared" si="1"/>
        <v>2</v>
      </c>
      <c r="BG79" s="12">
        <f t="shared" si="1"/>
        <v>2</v>
      </c>
      <c r="BH79" s="12">
        <f t="shared" ref="BH79:CM79" si="2">COUNTIF(FG$5:FG$77,-1)</f>
        <v>1</v>
      </c>
      <c r="BI79" s="12">
        <f t="shared" si="2"/>
        <v>1</v>
      </c>
      <c r="BJ79" s="12">
        <f t="shared" si="2"/>
        <v>0</v>
      </c>
      <c r="BK79" s="12">
        <f t="shared" si="2"/>
        <v>1</v>
      </c>
      <c r="BL79" s="12">
        <f t="shared" si="2"/>
        <v>1</v>
      </c>
      <c r="BM79" s="12">
        <f t="shared" si="2"/>
        <v>1</v>
      </c>
      <c r="BN79" s="12">
        <f t="shared" si="2"/>
        <v>5</v>
      </c>
      <c r="BO79" s="12">
        <f t="shared" si="2"/>
        <v>0</v>
      </c>
      <c r="BP79" s="12">
        <f t="shared" si="2"/>
        <v>0</v>
      </c>
      <c r="BQ79" s="12">
        <f t="shared" si="2"/>
        <v>1</v>
      </c>
      <c r="BR79" s="12">
        <f t="shared" si="2"/>
        <v>1</v>
      </c>
      <c r="BS79" s="12">
        <f t="shared" si="2"/>
        <v>1</v>
      </c>
      <c r="BT79" s="12">
        <f t="shared" si="2"/>
        <v>1</v>
      </c>
      <c r="BU79" s="12">
        <f t="shared" si="2"/>
        <v>2</v>
      </c>
      <c r="BV79" s="12">
        <f t="shared" si="2"/>
        <v>0</v>
      </c>
      <c r="BW79" s="12">
        <f t="shared" si="2"/>
        <v>2</v>
      </c>
      <c r="BX79" s="12">
        <f t="shared" si="2"/>
        <v>1</v>
      </c>
      <c r="BY79" s="12">
        <f t="shared" si="2"/>
        <v>2</v>
      </c>
      <c r="BZ79" s="12">
        <f t="shared" si="2"/>
        <v>0</v>
      </c>
      <c r="CA79" s="12">
        <f t="shared" si="2"/>
        <v>1</v>
      </c>
      <c r="CB79" s="12">
        <f t="shared" si="2"/>
        <v>1</v>
      </c>
      <c r="CC79" s="12">
        <f t="shared" si="2"/>
        <v>1</v>
      </c>
      <c r="CD79" s="12">
        <f t="shared" si="2"/>
        <v>2</v>
      </c>
      <c r="CE79" s="12">
        <f t="shared" si="2"/>
        <v>1</v>
      </c>
      <c r="CF79" s="12">
        <f t="shared" si="2"/>
        <v>1</v>
      </c>
      <c r="CG79" s="12">
        <f t="shared" si="2"/>
        <v>1</v>
      </c>
      <c r="CH79" s="12">
        <f t="shared" si="2"/>
        <v>1</v>
      </c>
      <c r="CI79" s="12">
        <f t="shared" si="2"/>
        <v>1</v>
      </c>
      <c r="CJ79" s="12">
        <f t="shared" si="2"/>
        <v>1</v>
      </c>
      <c r="CK79" s="12">
        <f t="shared" si="2"/>
        <v>1</v>
      </c>
      <c r="CL79" s="12">
        <f t="shared" si="2"/>
        <v>1</v>
      </c>
      <c r="CM79" s="12">
        <f t="shared" si="2"/>
        <v>2</v>
      </c>
      <c r="CN79" s="12">
        <f t="shared" ref="CN79:DE79" si="3">COUNTIF(GM$5:GM$77,-1)</f>
        <v>1</v>
      </c>
      <c r="CO79" s="12">
        <f t="shared" si="3"/>
        <v>0</v>
      </c>
      <c r="CP79" s="12">
        <f t="shared" si="3"/>
        <v>1</v>
      </c>
      <c r="CQ79" s="12">
        <f t="shared" si="3"/>
        <v>1</v>
      </c>
      <c r="CR79" s="12">
        <f t="shared" si="3"/>
        <v>1</v>
      </c>
      <c r="CS79" s="12">
        <f t="shared" si="3"/>
        <v>1</v>
      </c>
      <c r="CT79" s="12">
        <f t="shared" si="3"/>
        <v>1</v>
      </c>
      <c r="CU79" s="12">
        <f t="shared" si="3"/>
        <v>3</v>
      </c>
      <c r="CV79" s="12">
        <f t="shared" si="3"/>
        <v>2</v>
      </c>
      <c r="CW79" s="12">
        <f t="shared" si="3"/>
        <v>6</v>
      </c>
      <c r="CX79" s="12">
        <f t="shared" si="3"/>
        <v>1</v>
      </c>
      <c r="CY79" s="12">
        <f t="shared" si="3"/>
        <v>0</v>
      </c>
      <c r="CZ79" s="12">
        <f t="shared" si="3"/>
        <v>1</v>
      </c>
      <c r="DA79" s="12">
        <f t="shared" si="3"/>
        <v>2</v>
      </c>
      <c r="DB79" s="12">
        <f t="shared" si="3"/>
        <v>1</v>
      </c>
      <c r="DC79" s="12">
        <f t="shared" si="3"/>
        <v>0</v>
      </c>
      <c r="DD79" s="12">
        <f t="shared" si="3"/>
        <v>1</v>
      </c>
      <c r="DE79" s="12">
        <f t="shared" si="3"/>
        <v>1</v>
      </c>
      <c r="DF79" s="14"/>
      <c r="DG79" s="14"/>
      <c r="DH79" s="14"/>
      <c r="DI79" s="14"/>
      <c r="DJ79" s="14"/>
      <c r="DK79" s="14"/>
      <c r="DL79" s="14"/>
      <c r="DM79" s="14"/>
      <c r="DN79" s="14"/>
      <c r="DO79" s="14"/>
      <c r="DP79" s="14"/>
      <c r="DQ79" s="14"/>
      <c r="DR79" s="14"/>
      <c r="DS79" s="14"/>
      <c r="DT79" s="14"/>
      <c r="DU79" s="14"/>
      <c r="DV79" s="14"/>
      <c r="DW79" s="14"/>
      <c r="DX79" s="14"/>
      <c r="DY79" s="14"/>
      <c r="DZ79" s="14"/>
    </row>
    <row r="80" spans="1:212" ht="15" customHeight="1" x14ac:dyDescent="0.2">
      <c r="A80" s="7" t="s">
        <v>235</v>
      </c>
      <c r="D80" s="129"/>
      <c r="E80" s="225" t="s">
        <v>323</v>
      </c>
      <c r="F80" s="225"/>
      <c r="G80" s="21"/>
      <c r="H80" s="13">
        <f t="shared" ref="H80:X80" si="4">COUNTIF(DG$5:DG$77,1)</f>
        <v>12</v>
      </c>
      <c r="I80" s="13">
        <f t="shared" si="4"/>
        <v>2</v>
      </c>
      <c r="J80" s="13">
        <f t="shared" si="4"/>
        <v>8</v>
      </c>
      <c r="K80" s="13">
        <f t="shared" si="4"/>
        <v>5</v>
      </c>
      <c r="L80" s="13">
        <f t="shared" si="4"/>
        <v>9</v>
      </c>
      <c r="M80" s="13">
        <f t="shared" si="4"/>
        <v>8</v>
      </c>
      <c r="N80" s="13">
        <f t="shared" si="4"/>
        <v>1</v>
      </c>
      <c r="O80" s="13">
        <f t="shared" si="4"/>
        <v>21</v>
      </c>
      <c r="P80" s="13">
        <f t="shared" si="4"/>
        <v>24</v>
      </c>
      <c r="Q80" s="13">
        <f t="shared" si="4"/>
        <v>4</v>
      </c>
      <c r="R80" s="13">
        <f t="shared" si="4"/>
        <v>1</v>
      </c>
      <c r="S80" s="13">
        <f t="shared" si="4"/>
        <v>19</v>
      </c>
      <c r="T80" s="13">
        <f t="shared" si="4"/>
        <v>3</v>
      </c>
      <c r="U80" s="13">
        <f t="shared" si="4"/>
        <v>2</v>
      </c>
      <c r="V80" s="13">
        <f t="shared" si="4"/>
        <v>10</v>
      </c>
      <c r="W80" s="13">
        <f t="shared" si="4"/>
        <v>8</v>
      </c>
      <c r="X80" s="13">
        <f t="shared" si="4"/>
        <v>1</v>
      </c>
      <c r="Y80" s="21"/>
      <c r="Z80" s="15"/>
      <c r="AA80" s="15"/>
      <c r="AB80" s="13">
        <f t="shared" ref="AB80:BG80" si="5">COUNTIF(EA$5:EA$77,1)</f>
        <v>1</v>
      </c>
      <c r="AC80" s="13">
        <f t="shared" si="5"/>
        <v>1</v>
      </c>
      <c r="AD80" s="13">
        <f t="shared" si="5"/>
        <v>14</v>
      </c>
      <c r="AE80" s="13">
        <f t="shared" si="5"/>
        <v>2</v>
      </c>
      <c r="AF80" s="13">
        <f t="shared" si="5"/>
        <v>2</v>
      </c>
      <c r="AG80" s="13">
        <f t="shared" si="5"/>
        <v>1</v>
      </c>
      <c r="AH80" s="13">
        <f t="shared" si="5"/>
        <v>5</v>
      </c>
      <c r="AI80" s="13">
        <f t="shared" si="5"/>
        <v>22</v>
      </c>
      <c r="AJ80" s="13">
        <f t="shared" si="5"/>
        <v>3</v>
      </c>
      <c r="AK80" s="13">
        <f t="shared" si="5"/>
        <v>4</v>
      </c>
      <c r="AL80" s="13">
        <f t="shared" si="5"/>
        <v>3</v>
      </c>
      <c r="AM80" s="13">
        <f t="shared" si="5"/>
        <v>1</v>
      </c>
      <c r="AN80" s="13">
        <f t="shared" si="5"/>
        <v>1</v>
      </c>
      <c r="AO80" s="13">
        <f t="shared" si="5"/>
        <v>2</v>
      </c>
      <c r="AP80" s="13">
        <f t="shared" si="5"/>
        <v>32</v>
      </c>
      <c r="AQ80" s="13">
        <f t="shared" si="5"/>
        <v>7</v>
      </c>
      <c r="AR80" s="13">
        <f t="shared" si="5"/>
        <v>2</v>
      </c>
      <c r="AS80" s="13">
        <f t="shared" si="5"/>
        <v>2</v>
      </c>
      <c r="AT80" s="13">
        <f t="shared" si="5"/>
        <v>1</v>
      </c>
      <c r="AU80" s="13">
        <f t="shared" si="5"/>
        <v>1</v>
      </c>
      <c r="AV80" s="13">
        <f t="shared" si="5"/>
        <v>4</v>
      </c>
      <c r="AW80" s="13">
        <f t="shared" si="5"/>
        <v>0</v>
      </c>
      <c r="AX80" s="13">
        <f t="shared" si="5"/>
        <v>1</v>
      </c>
      <c r="AY80" s="13">
        <f t="shared" si="5"/>
        <v>1</v>
      </c>
      <c r="AZ80" s="13">
        <f t="shared" si="5"/>
        <v>5</v>
      </c>
      <c r="BA80" s="13">
        <f t="shared" si="5"/>
        <v>6</v>
      </c>
      <c r="BB80" s="13">
        <f t="shared" si="5"/>
        <v>2</v>
      </c>
      <c r="BC80" s="13">
        <f t="shared" si="5"/>
        <v>21</v>
      </c>
      <c r="BD80" s="13">
        <f t="shared" si="5"/>
        <v>4</v>
      </c>
      <c r="BE80" s="13">
        <f t="shared" si="5"/>
        <v>11</v>
      </c>
      <c r="BF80" s="13">
        <f t="shared" si="5"/>
        <v>1</v>
      </c>
      <c r="BG80" s="13">
        <f t="shared" si="5"/>
        <v>9</v>
      </c>
      <c r="BH80" s="13">
        <f t="shared" ref="BH80:CM80" si="6">COUNTIF(FG$5:FG$77,1)</f>
        <v>4</v>
      </c>
      <c r="BI80" s="13">
        <f t="shared" si="6"/>
        <v>3</v>
      </c>
      <c r="BJ80" s="13">
        <f t="shared" si="6"/>
        <v>3</v>
      </c>
      <c r="BK80" s="13">
        <f t="shared" si="6"/>
        <v>13</v>
      </c>
      <c r="BL80" s="13">
        <f t="shared" si="6"/>
        <v>8</v>
      </c>
      <c r="BM80" s="13">
        <f t="shared" si="6"/>
        <v>2</v>
      </c>
      <c r="BN80" s="13">
        <f t="shared" si="6"/>
        <v>5</v>
      </c>
      <c r="BO80" s="13">
        <f t="shared" si="6"/>
        <v>3</v>
      </c>
      <c r="BP80" s="13">
        <f t="shared" si="6"/>
        <v>5</v>
      </c>
      <c r="BQ80" s="13">
        <f t="shared" si="6"/>
        <v>2</v>
      </c>
      <c r="BR80" s="13">
        <f t="shared" si="6"/>
        <v>2</v>
      </c>
      <c r="BS80" s="13">
        <f t="shared" si="6"/>
        <v>1</v>
      </c>
      <c r="BT80" s="13">
        <f t="shared" si="6"/>
        <v>3</v>
      </c>
      <c r="BU80" s="13">
        <f t="shared" si="6"/>
        <v>0</v>
      </c>
      <c r="BV80" s="13">
        <f t="shared" si="6"/>
        <v>2</v>
      </c>
      <c r="BW80" s="13">
        <f t="shared" si="6"/>
        <v>1</v>
      </c>
      <c r="BX80" s="13">
        <f t="shared" si="6"/>
        <v>7</v>
      </c>
      <c r="BY80" s="13">
        <f t="shared" si="6"/>
        <v>2</v>
      </c>
      <c r="BZ80" s="13">
        <f t="shared" si="6"/>
        <v>4</v>
      </c>
      <c r="CA80" s="13">
        <f t="shared" si="6"/>
        <v>4</v>
      </c>
      <c r="CB80" s="13">
        <f t="shared" si="6"/>
        <v>16</v>
      </c>
      <c r="CC80" s="13">
        <f t="shared" si="6"/>
        <v>4</v>
      </c>
      <c r="CD80" s="13">
        <f t="shared" si="6"/>
        <v>2</v>
      </c>
      <c r="CE80" s="13">
        <f t="shared" si="6"/>
        <v>6</v>
      </c>
      <c r="CF80" s="13">
        <f t="shared" si="6"/>
        <v>7</v>
      </c>
      <c r="CG80" s="13">
        <f t="shared" si="6"/>
        <v>0</v>
      </c>
      <c r="CH80" s="13">
        <f t="shared" si="6"/>
        <v>9</v>
      </c>
      <c r="CI80" s="13">
        <f t="shared" si="6"/>
        <v>3</v>
      </c>
      <c r="CJ80" s="13">
        <f t="shared" si="6"/>
        <v>14</v>
      </c>
      <c r="CK80" s="13">
        <f t="shared" si="6"/>
        <v>7</v>
      </c>
      <c r="CL80" s="13">
        <f t="shared" si="6"/>
        <v>5</v>
      </c>
      <c r="CM80" s="13">
        <f t="shared" si="6"/>
        <v>3</v>
      </c>
      <c r="CN80" s="13">
        <f t="shared" ref="CN80:DE80" si="7">COUNTIF(GM$5:GM$77,1)</f>
        <v>6</v>
      </c>
      <c r="CO80" s="13">
        <f t="shared" si="7"/>
        <v>6</v>
      </c>
      <c r="CP80" s="13">
        <f t="shared" si="7"/>
        <v>12</v>
      </c>
      <c r="CQ80" s="13">
        <f t="shared" si="7"/>
        <v>7</v>
      </c>
      <c r="CR80" s="13">
        <f t="shared" si="7"/>
        <v>15</v>
      </c>
      <c r="CS80" s="13">
        <f t="shared" si="7"/>
        <v>15</v>
      </c>
      <c r="CT80" s="13">
        <f t="shared" si="7"/>
        <v>14</v>
      </c>
      <c r="CU80" s="13">
        <f t="shared" si="7"/>
        <v>0</v>
      </c>
      <c r="CV80" s="13">
        <f t="shared" si="7"/>
        <v>12</v>
      </c>
      <c r="CW80" s="13">
        <f t="shared" si="7"/>
        <v>3</v>
      </c>
      <c r="CX80" s="13">
        <f t="shared" si="7"/>
        <v>10</v>
      </c>
      <c r="CY80" s="13">
        <f t="shared" si="7"/>
        <v>14</v>
      </c>
      <c r="CZ80" s="13">
        <f t="shared" si="7"/>
        <v>8</v>
      </c>
      <c r="DA80" s="13">
        <f t="shared" si="7"/>
        <v>4</v>
      </c>
      <c r="DB80" s="13">
        <f t="shared" si="7"/>
        <v>15</v>
      </c>
      <c r="DC80" s="13">
        <f t="shared" si="7"/>
        <v>3</v>
      </c>
      <c r="DD80" s="13">
        <f t="shared" si="7"/>
        <v>5</v>
      </c>
      <c r="DE80" s="13">
        <f t="shared" si="7"/>
        <v>11</v>
      </c>
      <c r="DF80" s="15"/>
      <c r="DG80" s="15"/>
      <c r="DH80" s="15"/>
      <c r="DI80" s="15"/>
      <c r="DJ80" s="15"/>
      <c r="DK80" s="15"/>
      <c r="DL80" s="15"/>
      <c r="DM80" s="15"/>
      <c r="DN80" s="15"/>
      <c r="DO80" s="15"/>
      <c r="DP80" s="15"/>
      <c r="DQ80" s="15"/>
      <c r="DR80" s="15"/>
      <c r="DS80" s="15"/>
      <c r="DT80" s="15"/>
      <c r="DU80" s="15"/>
      <c r="DV80" s="15"/>
      <c r="DW80" s="15"/>
      <c r="DX80" s="15"/>
      <c r="DY80" s="15"/>
      <c r="DZ80" s="15"/>
    </row>
    <row r="81" spans="1:98" ht="18.75" customHeight="1" x14ac:dyDescent="0.2"/>
    <row r="82" spans="1:98" ht="14.45" customHeight="1" x14ac:dyDescent="0.2">
      <c r="A82" s="226" t="s">
        <v>510</v>
      </c>
      <c r="B82" s="226"/>
      <c r="C82" s="226"/>
      <c r="D82" s="226"/>
      <c r="E82" s="226"/>
      <c r="F82" s="226"/>
      <c r="G82" s="226"/>
      <c r="H82" s="226"/>
      <c r="I82" s="226"/>
      <c r="J82" s="226"/>
      <c r="K82" s="226"/>
      <c r="L82" s="226"/>
      <c r="M82" s="226"/>
    </row>
    <row r="83" spans="1:98" ht="14.45" customHeight="1" x14ac:dyDescent="0.2">
      <c r="A83" s="227" t="s">
        <v>534</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c r="BY83" s="228"/>
      <c r="BZ83" s="228"/>
      <c r="CA83" s="228"/>
      <c r="CB83" s="228"/>
      <c r="CC83" s="228"/>
      <c r="CD83" s="228"/>
      <c r="CE83" s="228"/>
      <c r="CF83" s="228"/>
      <c r="CG83" s="228"/>
      <c r="CH83" s="228"/>
      <c r="CI83" s="41"/>
      <c r="CJ83" s="41"/>
      <c r="CK83" s="41"/>
      <c r="CL83" s="41"/>
      <c r="CM83" s="41"/>
      <c r="CN83" s="41"/>
      <c r="CO83" s="41"/>
      <c r="CP83" s="41"/>
      <c r="CQ83" s="41"/>
      <c r="CR83" s="41"/>
      <c r="CS83" s="41"/>
      <c r="CT83" s="41"/>
    </row>
    <row r="84" spans="1:98" ht="14.45" customHeight="1" x14ac:dyDescent="0.2">
      <c r="A84" s="172" t="s">
        <v>533</v>
      </c>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41"/>
      <c r="CJ84" s="41"/>
      <c r="CK84" s="41"/>
      <c r="CL84" s="41"/>
      <c r="CM84" s="41"/>
      <c r="CN84" s="41"/>
      <c r="CO84" s="41"/>
      <c r="CP84" s="41"/>
      <c r="CQ84" s="41"/>
      <c r="CR84" s="41"/>
      <c r="CS84" s="41"/>
      <c r="CT84" s="41"/>
    </row>
    <row r="85" spans="1:98" ht="14.45" customHeight="1" x14ac:dyDescent="0.2">
      <c r="A85" s="213" t="s">
        <v>524</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c r="CP85" s="213"/>
      <c r="CQ85" s="213"/>
      <c r="CR85" s="213"/>
      <c r="CS85" s="213"/>
      <c r="CT85" s="213"/>
    </row>
    <row r="86" spans="1:98" ht="14.45" customHeight="1" x14ac:dyDescent="0.2">
      <c r="A86" s="213" t="s">
        <v>536</v>
      </c>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row>
  </sheetData>
  <mergeCells count="16">
    <mergeCell ref="A86:BF86"/>
    <mergeCell ref="AB2:AR2"/>
    <mergeCell ref="H3:X3"/>
    <mergeCell ref="Z3:DE3"/>
    <mergeCell ref="AB4:AN4"/>
    <mergeCell ref="AO4:AP4"/>
    <mergeCell ref="AQ4:AR4"/>
    <mergeCell ref="AS4:BM4"/>
    <mergeCell ref="BN4:CA4"/>
    <mergeCell ref="CB4:DA4"/>
    <mergeCell ref="DB4:DE4"/>
    <mergeCell ref="E79:F79"/>
    <mergeCell ref="E80:F80"/>
    <mergeCell ref="A82:M82"/>
    <mergeCell ref="A83:CH83"/>
    <mergeCell ref="A85:CT85"/>
  </mergeCells>
  <conditionalFormatting sqref="H6:DE77">
    <cfRule type="expression" priority="1" stopIfTrue="1">
      <formula>ISBLANK(DG6)</formula>
    </cfRule>
    <cfRule type="expression" dxfId="546" priority="7">
      <formula>DG6=1</formula>
    </cfRule>
    <cfRule type="expression" dxfId="545" priority="10">
      <formula>DG6=0</formula>
    </cfRule>
    <cfRule type="expression" dxfId="544" priority="11">
      <formula>DG6=-1</formula>
    </cfRule>
  </conditionalFormatting>
  <conditionalFormatting sqref="L82 J82 H82 D82">
    <cfRule type="cellIs" dxfId="543" priority="3" operator="greaterThan">
      <formula>30</formula>
    </cfRule>
  </conditionalFormatting>
  <conditionalFormatting sqref="Z6:DE77">
    <cfRule type="expression" dxfId="542" priority="2">
      <formula>Z6=MIN($Z6:$DE6)</formula>
    </cfRule>
    <cfRule type="expression" dxfId="541" priority="6">
      <formula>Z6=MAX($Z6:$DE6)</formula>
    </cfRule>
  </conditionalFormatting>
  <pageMargins left="0" right="0" top="0" bottom="0" header="0" footer="0"/>
  <pageSetup paperSize="8" scale="53" fitToWidth="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B93"/>
  <sheetViews>
    <sheetView showGridLines="0" zoomScaleNormal="100" zoomScaleSheetLayoutView="100" workbookViewId="0">
      <selection activeCell="C22" sqref="C22"/>
    </sheetView>
  </sheetViews>
  <sheetFormatPr defaultColWidth="9" defaultRowHeight="15" customHeight="1" x14ac:dyDescent="0.2"/>
  <cols>
    <col min="1" max="1" width="6.375" style="6" customWidth="1"/>
    <col min="2" max="2" width="15.625" style="3" customWidth="1"/>
    <col min="3" max="3" width="68.5" style="4" customWidth="1"/>
    <col min="4" max="4" width="31.25" style="24" bestFit="1" customWidth="1"/>
    <col min="5" max="5" width="3.5" style="16" customWidth="1"/>
    <col min="6" max="6" width="6.625" style="196" bestFit="1" customWidth="1"/>
    <col min="7" max="7" width="3.5" style="127" customWidth="1"/>
    <col min="8" max="25" width="3.5" style="7" customWidth="1"/>
    <col min="26" max="27" width="3.5" style="16" customWidth="1"/>
    <col min="28" max="108" width="3.5" style="6" customWidth="1"/>
    <col min="109" max="109" width="4.375" style="7" hidden="1" customWidth="1"/>
    <col min="110" max="129" width="2" style="7" hidden="1" customWidth="1"/>
    <col min="130" max="210" width="2" style="6" hidden="1" customWidth="1"/>
    <col min="211" max="211" width="0" style="3" hidden="1" customWidth="1"/>
    <col min="212" max="16384" width="9" style="3"/>
  </cols>
  <sheetData>
    <row r="1" spans="1:210" s="54" customFormat="1" ht="57" customHeight="1" x14ac:dyDescent="0.2">
      <c r="A1" s="49"/>
      <c r="B1" s="156"/>
      <c r="C1" s="50"/>
      <c r="D1" s="51"/>
      <c r="E1" s="52"/>
      <c r="F1" s="194"/>
      <c r="G1" s="125"/>
      <c r="H1" s="53"/>
      <c r="I1" s="53"/>
      <c r="J1" s="53"/>
      <c r="K1" s="53"/>
      <c r="L1" s="53"/>
      <c r="M1" s="53"/>
      <c r="N1" s="53"/>
      <c r="O1" s="53"/>
      <c r="P1" s="53"/>
      <c r="Q1" s="53"/>
      <c r="R1" s="53"/>
      <c r="S1" s="53"/>
      <c r="T1" s="53"/>
      <c r="U1" s="53"/>
      <c r="V1" s="53"/>
      <c r="W1" s="53"/>
      <c r="X1" s="53"/>
      <c r="Y1" s="53"/>
      <c r="Z1" s="52"/>
      <c r="AA1" s="52"/>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row>
    <row r="2" spans="1:210" s="161" customFormat="1" ht="15" customHeight="1" x14ac:dyDescent="0.2">
      <c r="A2" s="144"/>
      <c r="C2" s="158"/>
      <c r="D2" s="159"/>
      <c r="E2" s="145"/>
      <c r="F2" s="195"/>
      <c r="G2" s="160"/>
      <c r="H2" s="144"/>
      <c r="I2" s="144"/>
      <c r="J2" s="144"/>
      <c r="K2" s="144"/>
      <c r="L2" s="144"/>
      <c r="M2" s="144"/>
      <c r="N2" s="144"/>
      <c r="O2" s="144"/>
      <c r="P2" s="144"/>
      <c r="Q2" s="144"/>
      <c r="R2" s="144"/>
      <c r="S2" s="144"/>
      <c r="T2" s="144"/>
      <c r="U2" s="144"/>
      <c r="V2" s="144"/>
      <c r="W2" s="144"/>
      <c r="X2" s="144"/>
      <c r="Y2" s="144"/>
      <c r="Z2" s="145"/>
      <c r="AA2" s="145"/>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row>
    <row r="3" spans="1:210" s="161" customFormat="1" ht="15" customHeight="1" x14ac:dyDescent="0.2">
      <c r="A3" s="144"/>
      <c r="C3" s="158"/>
      <c r="D3" s="159"/>
      <c r="E3" s="145"/>
      <c r="F3" s="195"/>
      <c r="G3" s="160"/>
      <c r="H3" s="215" t="s">
        <v>324</v>
      </c>
      <c r="I3" s="216"/>
      <c r="J3" s="216"/>
      <c r="K3" s="216"/>
      <c r="L3" s="216"/>
      <c r="M3" s="216"/>
      <c r="N3" s="216"/>
      <c r="O3" s="216"/>
      <c r="P3" s="216"/>
      <c r="Q3" s="216"/>
      <c r="R3" s="216"/>
      <c r="S3" s="216"/>
      <c r="T3" s="216"/>
      <c r="U3" s="216"/>
      <c r="V3" s="216"/>
      <c r="W3" s="216"/>
      <c r="X3" s="217"/>
      <c r="Y3" s="144"/>
      <c r="Z3" s="215" t="s">
        <v>528</v>
      </c>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row>
    <row r="4" spans="1:210" s="8" customFormat="1" ht="17.25" customHeight="1" x14ac:dyDescent="0.2">
      <c r="B4" s="166"/>
      <c r="C4" s="9"/>
      <c r="D4" s="61"/>
      <c r="E4" s="61"/>
      <c r="F4" s="126"/>
      <c r="G4" s="131"/>
      <c r="H4" s="101"/>
      <c r="I4" s="102"/>
      <c r="J4" s="102"/>
      <c r="K4" s="102"/>
      <c r="L4" s="102"/>
      <c r="M4" s="102"/>
      <c r="N4" s="102"/>
      <c r="O4" s="102"/>
      <c r="P4" s="102"/>
      <c r="Q4" s="102"/>
      <c r="R4" s="102"/>
      <c r="S4" s="102"/>
      <c r="T4" s="102"/>
      <c r="U4" s="102"/>
      <c r="V4" s="102"/>
      <c r="W4" s="102"/>
      <c r="X4" s="103"/>
      <c r="Y4" s="61"/>
      <c r="Z4" s="162"/>
      <c r="AA4" s="163"/>
      <c r="AB4" s="218" t="s">
        <v>126</v>
      </c>
      <c r="AC4" s="219"/>
      <c r="AD4" s="219"/>
      <c r="AE4" s="219"/>
      <c r="AF4" s="219"/>
      <c r="AG4" s="219"/>
      <c r="AH4" s="219"/>
      <c r="AI4" s="219"/>
      <c r="AJ4" s="219"/>
      <c r="AK4" s="219"/>
      <c r="AL4" s="219"/>
      <c r="AM4" s="219"/>
      <c r="AN4" s="220"/>
      <c r="AO4" s="218" t="s">
        <v>124</v>
      </c>
      <c r="AP4" s="220"/>
      <c r="AQ4" s="218" t="s">
        <v>130</v>
      </c>
      <c r="AR4" s="220"/>
      <c r="AS4" s="218" t="s">
        <v>1</v>
      </c>
      <c r="AT4" s="219"/>
      <c r="AU4" s="219"/>
      <c r="AV4" s="219"/>
      <c r="AW4" s="219"/>
      <c r="AX4" s="219"/>
      <c r="AY4" s="219"/>
      <c r="AZ4" s="219"/>
      <c r="BA4" s="219"/>
      <c r="BB4" s="219"/>
      <c r="BC4" s="219"/>
      <c r="BD4" s="219"/>
      <c r="BE4" s="219"/>
      <c r="BF4" s="219"/>
      <c r="BG4" s="219"/>
      <c r="BH4" s="219"/>
      <c r="BI4" s="219"/>
      <c r="BJ4" s="219"/>
      <c r="BK4" s="219"/>
      <c r="BL4" s="219"/>
      <c r="BM4" s="220"/>
      <c r="BN4" s="218" t="s">
        <v>141</v>
      </c>
      <c r="BO4" s="219"/>
      <c r="BP4" s="219"/>
      <c r="BQ4" s="219"/>
      <c r="BR4" s="219"/>
      <c r="BS4" s="219"/>
      <c r="BT4" s="219"/>
      <c r="BU4" s="219"/>
      <c r="BV4" s="219"/>
      <c r="BW4" s="219"/>
      <c r="BX4" s="219"/>
      <c r="BY4" s="219"/>
      <c r="BZ4" s="219"/>
      <c r="CA4" s="220"/>
      <c r="CB4" s="235" t="s">
        <v>150</v>
      </c>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7"/>
      <c r="DA4" s="232" t="s">
        <v>20</v>
      </c>
      <c r="DB4" s="233"/>
      <c r="DC4" s="233"/>
      <c r="DD4" s="234"/>
      <c r="DE4" s="131"/>
      <c r="DF4" s="131"/>
      <c r="DG4" s="131"/>
      <c r="DH4" s="61"/>
      <c r="DI4" s="61"/>
      <c r="DJ4" s="61"/>
      <c r="DK4" s="61"/>
      <c r="DL4" s="61"/>
      <c r="DM4" s="61"/>
      <c r="DN4" s="61"/>
      <c r="DO4" s="61"/>
      <c r="DP4" s="61"/>
      <c r="DQ4" s="61"/>
      <c r="DR4" s="61"/>
      <c r="DS4" s="61"/>
      <c r="DT4" s="61"/>
      <c r="DU4" s="61"/>
      <c r="DV4" s="61"/>
      <c r="DW4" s="61"/>
      <c r="DX4" s="61"/>
      <c r="DY4" s="61"/>
    </row>
    <row r="5" spans="1:210" ht="150" customHeight="1" x14ac:dyDescent="0.2">
      <c r="A5" s="104" t="s">
        <v>484</v>
      </c>
      <c r="B5" s="108" t="s">
        <v>306</v>
      </c>
      <c r="C5" s="105" t="s">
        <v>318</v>
      </c>
      <c r="D5" s="106" t="s">
        <v>542</v>
      </c>
      <c r="E5" s="187" t="s">
        <v>233</v>
      </c>
      <c r="F5" s="155" t="s">
        <v>509</v>
      </c>
      <c r="G5" s="114" t="s">
        <v>321</v>
      </c>
      <c r="H5" s="154" t="s">
        <v>220</v>
      </c>
      <c r="I5" s="191" t="s">
        <v>485</v>
      </c>
      <c r="J5" s="191" t="s">
        <v>222</v>
      </c>
      <c r="K5" s="191" t="s">
        <v>223</v>
      </c>
      <c r="L5" s="191" t="s">
        <v>225</v>
      </c>
      <c r="M5" s="191" t="s">
        <v>224</v>
      </c>
      <c r="N5" s="191" t="s">
        <v>226</v>
      </c>
      <c r="O5" s="191" t="s">
        <v>227</v>
      </c>
      <c r="P5" s="191" t="s">
        <v>228</v>
      </c>
      <c r="Q5" s="189" t="s">
        <v>441</v>
      </c>
      <c r="R5" s="189" t="s">
        <v>443</v>
      </c>
      <c r="S5" s="191" t="s">
        <v>229</v>
      </c>
      <c r="T5" s="191" t="s">
        <v>442</v>
      </c>
      <c r="U5" s="191" t="s">
        <v>230</v>
      </c>
      <c r="V5" s="191" t="s">
        <v>512</v>
      </c>
      <c r="W5" s="191" t="s">
        <v>231</v>
      </c>
      <c r="X5" s="164" t="s">
        <v>232</v>
      </c>
      <c r="Y5" s="114" t="s">
        <v>320</v>
      </c>
      <c r="Z5" s="192" t="s">
        <v>480</v>
      </c>
      <c r="AA5" s="193" t="s">
        <v>481</v>
      </c>
      <c r="AB5" s="154" t="s">
        <v>247</v>
      </c>
      <c r="AC5" s="191" t="s">
        <v>239</v>
      </c>
      <c r="AD5" s="191" t="s">
        <v>294</v>
      </c>
      <c r="AE5" s="191" t="s">
        <v>270</v>
      </c>
      <c r="AF5" s="191" t="s">
        <v>281</v>
      </c>
      <c r="AG5" s="191" t="s">
        <v>290</v>
      </c>
      <c r="AH5" s="191" t="s">
        <v>303</v>
      </c>
      <c r="AI5" s="191" t="s">
        <v>293</v>
      </c>
      <c r="AJ5" s="191" t="s">
        <v>269</v>
      </c>
      <c r="AK5" s="191" t="s">
        <v>246</v>
      </c>
      <c r="AL5" s="191" t="s">
        <v>274</v>
      </c>
      <c r="AM5" s="191" t="s">
        <v>301</v>
      </c>
      <c r="AN5" s="164" t="s">
        <v>238</v>
      </c>
      <c r="AO5" s="154" t="s">
        <v>517</v>
      </c>
      <c r="AP5" s="164" t="s">
        <v>275</v>
      </c>
      <c r="AQ5" s="154" t="s">
        <v>279</v>
      </c>
      <c r="AR5" s="164" t="s">
        <v>284</v>
      </c>
      <c r="AS5" s="154" t="s">
        <v>500</v>
      </c>
      <c r="AT5" s="191" t="s">
        <v>254</v>
      </c>
      <c r="AU5" s="191" t="s">
        <v>277</v>
      </c>
      <c r="AV5" s="191" t="s">
        <v>305</v>
      </c>
      <c r="AW5" s="191" t="s">
        <v>276</v>
      </c>
      <c r="AX5" s="191" t="s">
        <v>288</v>
      </c>
      <c r="AY5" s="191" t="s">
        <v>263</v>
      </c>
      <c r="AZ5" s="191" t="s">
        <v>250</v>
      </c>
      <c r="BA5" s="191" t="s">
        <v>256</v>
      </c>
      <c r="BB5" s="191" t="s">
        <v>259</v>
      </c>
      <c r="BC5" s="191" t="s">
        <v>268</v>
      </c>
      <c r="BD5" s="191" t="s">
        <v>300</v>
      </c>
      <c r="BE5" s="191" t="s">
        <v>286</v>
      </c>
      <c r="BF5" s="191" t="s">
        <v>261</v>
      </c>
      <c r="BG5" s="191" t="s">
        <v>260</v>
      </c>
      <c r="BH5" s="191" t="s">
        <v>295</v>
      </c>
      <c r="BI5" s="191" t="s">
        <v>266</v>
      </c>
      <c r="BJ5" s="191" t="s">
        <v>253</v>
      </c>
      <c r="BK5" s="191" t="s">
        <v>515</v>
      </c>
      <c r="BL5" s="191" t="s">
        <v>280</v>
      </c>
      <c r="BM5" s="164" t="s">
        <v>271</v>
      </c>
      <c r="BN5" s="154" t="s">
        <v>291</v>
      </c>
      <c r="BO5" s="191" t="s">
        <v>244</v>
      </c>
      <c r="BP5" s="191" t="s">
        <v>255</v>
      </c>
      <c r="BQ5" s="191" t="s">
        <v>298</v>
      </c>
      <c r="BR5" s="191" t="s">
        <v>490</v>
      </c>
      <c r="BS5" s="191" t="s">
        <v>283</v>
      </c>
      <c r="BT5" s="191" t="s">
        <v>240</v>
      </c>
      <c r="BU5" s="191" t="s">
        <v>506</v>
      </c>
      <c r="BV5" s="191" t="s">
        <v>272</v>
      </c>
      <c r="BW5" s="191" t="s">
        <v>491</v>
      </c>
      <c r="BX5" s="191" t="s">
        <v>264</v>
      </c>
      <c r="BY5" s="191" t="s">
        <v>248</v>
      </c>
      <c r="BZ5" s="191" t="s">
        <v>252</v>
      </c>
      <c r="CA5" s="164" t="s">
        <v>262</v>
      </c>
      <c r="CB5" s="154" t="s">
        <v>251</v>
      </c>
      <c r="CC5" s="191" t="s">
        <v>242</v>
      </c>
      <c r="CD5" s="191" t="s">
        <v>292</v>
      </c>
      <c r="CE5" s="191" t="s">
        <v>507</v>
      </c>
      <c r="CF5" s="191" t="s">
        <v>285</v>
      </c>
      <c r="CG5" s="191" t="s">
        <v>237</v>
      </c>
      <c r="CH5" s="191" t="s">
        <v>287</v>
      </c>
      <c r="CI5" s="191" t="s">
        <v>265</v>
      </c>
      <c r="CJ5" s="191" t="s">
        <v>449</v>
      </c>
      <c r="CK5" s="191" t="s">
        <v>492</v>
      </c>
      <c r="CL5" s="191" t="s">
        <v>304</v>
      </c>
      <c r="CM5" s="191" t="s">
        <v>299</v>
      </c>
      <c r="CN5" s="191" t="s">
        <v>241</v>
      </c>
      <c r="CO5" s="191" t="s">
        <v>249</v>
      </c>
      <c r="CP5" s="191" t="s">
        <v>282</v>
      </c>
      <c r="CQ5" s="191" t="s">
        <v>302</v>
      </c>
      <c r="CR5" s="191" t="s">
        <v>257</v>
      </c>
      <c r="CS5" s="191" t="s">
        <v>494</v>
      </c>
      <c r="CT5" s="191" t="s">
        <v>296</v>
      </c>
      <c r="CU5" s="191" t="s">
        <v>278</v>
      </c>
      <c r="CV5" s="191" t="s">
        <v>495</v>
      </c>
      <c r="CW5" s="191" t="s">
        <v>496</v>
      </c>
      <c r="CX5" s="191" t="s">
        <v>267</v>
      </c>
      <c r="CY5" s="191" t="s">
        <v>508</v>
      </c>
      <c r="CZ5" s="164" t="s">
        <v>245</v>
      </c>
      <c r="DA5" s="154" t="s">
        <v>258</v>
      </c>
      <c r="DB5" s="191" t="s">
        <v>498</v>
      </c>
      <c r="DC5" s="191" t="s">
        <v>518</v>
      </c>
      <c r="DD5" s="164" t="s">
        <v>297</v>
      </c>
      <c r="DE5" s="107" t="s">
        <v>322</v>
      </c>
      <c r="DF5" s="107" t="s">
        <v>326</v>
      </c>
      <c r="DG5" s="107" t="s">
        <v>327</v>
      </c>
      <c r="DH5" s="107" t="s">
        <v>328</v>
      </c>
      <c r="DI5" s="107" t="s">
        <v>329</v>
      </c>
      <c r="DJ5" s="107" t="s">
        <v>330</v>
      </c>
      <c r="DK5" s="107" t="s">
        <v>331</v>
      </c>
      <c r="DL5" s="107" t="s">
        <v>332</v>
      </c>
      <c r="DM5" s="107" t="s">
        <v>333</v>
      </c>
      <c r="DN5" s="107" t="s">
        <v>334</v>
      </c>
      <c r="DO5" s="107" t="s">
        <v>335</v>
      </c>
      <c r="DP5" s="107" t="s">
        <v>336</v>
      </c>
      <c r="DQ5" s="107" t="s">
        <v>337</v>
      </c>
      <c r="DR5" s="107" t="s">
        <v>338</v>
      </c>
      <c r="DS5" s="107" t="s">
        <v>339</v>
      </c>
      <c r="DT5" s="107" t="s">
        <v>340</v>
      </c>
      <c r="DU5" s="107" t="s">
        <v>341</v>
      </c>
      <c r="DV5" s="107" t="s">
        <v>342</v>
      </c>
      <c r="DW5" s="107" t="s">
        <v>343</v>
      </c>
      <c r="DX5" s="107" t="s">
        <v>344</v>
      </c>
      <c r="DY5" s="107" t="s">
        <v>345</v>
      </c>
      <c r="DZ5" s="104" t="s">
        <v>346</v>
      </c>
      <c r="EA5" s="104" t="s">
        <v>347</v>
      </c>
      <c r="EB5" s="104" t="s">
        <v>348</v>
      </c>
      <c r="EC5" s="104" t="s">
        <v>349</v>
      </c>
      <c r="ED5" s="104" t="s">
        <v>350</v>
      </c>
      <c r="EE5" s="104" t="s">
        <v>351</v>
      </c>
      <c r="EF5" s="104" t="s">
        <v>352</v>
      </c>
      <c r="EG5" s="104" t="s">
        <v>353</v>
      </c>
      <c r="EH5" s="104" t="s">
        <v>354</v>
      </c>
      <c r="EI5" s="104" t="s">
        <v>355</v>
      </c>
      <c r="EJ5" s="104" t="s">
        <v>356</v>
      </c>
      <c r="EK5" s="104" t="s">
        <v>357</v>
      </c>
      <c r="EL5" s="104" t="s">
        <v>358</v>
      </c>
      <c r="EM5" s="104" t="s">
        <v>359</v>
      </c>
      <c r="EN5" s="104" t="s">
        <v>360</v>
      </c>
      <c r="EO5" s="104" t="s">
        <v>361</v>
      </c>
      <c r="EP5" s="104" t="s">
        <v>362</v>
      </c>
      <c r="EQ5" s="104" t="s">
        <v>363</v>
      </c>
      <c r="ER5" s="104" t="s">
        <v>364</v>
      </c>
      <c r="ES5" s="104" t="s">
        <v>365</v>
      </c>
      <c r="ET5" s="104" t="s">
        <v>366</v>
      </c>
      <c r="EU5" s="104" t="s">
        <v>367</v>
      </c>
      <c r="EV5" s="104" t="s">
        <v>368</v>
      </c>
      <c r="EW5" s="104" t="s">
        <v>369</v>
      </c>
      <c r="EX5" s="104" t="s">
        <v>370</v>
      </c>
      <c r="EY5" s="104" t="s">
        <v>371</v>
      </c>
      <c r="EZ5" s="104" t="s">
        <v>372</v>
      </c>
      <c r="FA5" s="104" t="s">
        <v>373</v>
      </c>
      <c r="FB5" s="104" t="s">
        <v>374</v>
      </c>
      <c r="FC5" s="104" t="s">
        <v>375</v>
      </c>
      <c r="FD5" s="104" t="s">
        <v>376</v>
      </c>
      <c r="FE5" s="104" t="s">
        <v>377</v>
      </c>
      <c r="FF5" s="104" t="s">
        <v>378</v>
      </c>
      <c r="FG5" s="104" t="s">
        <v>379</v>
      </c>
      <c r="FH5" s="104" t="s">
        <v>380</v>
      </c>
      <c r="FI5" s="104" t="s">
        <v>381</v>
      </c>
      <c r="FJ5" s="104" t="s">
        <v>382</v>
      </c>
      <c r="FK5" s="104" t="s">
        <v>383</v>
      </c>
      <c r="FL5" s="104" t="s">
        <v>384</v>
      </c>
      <c r="FM5" s="104" t="s">
        <v>385</v>
      </c>
      <c r="FN5" s="104" t="s">
        <v>386</v>
      </c>
      <c r="FO5" s="104" t="s">
        <v>387</v>
      </c>
      <c r="FP5" s="104" t="s">
        <v>388</v>
      </c>
      <c r="FQ5" s="104" t="s">
        <v>389</v>
      </c>
      <c r="FR5" s="104" t="s">
        <v>390</v>
      </c>
      <c r="FS5" s="104" t="s">
        <v>391</v>
      </c>
      <c r="FT5" s="104" t="s">
        <v>392</v>
      </c>
      <c r="FU5" s="104" t="s">
        <v>393</v>
      </c>
      <c r="FV5" s="104" t="s">
        <v>394</v>
      </c>
      <c r="FW5" s="104" t="s">
        <v>395</v>
      </c>
      <c r="FX5" s="104" t="s">
        <v>396</v>
      </c>
      <c r="FY5" s="104" t="s">
        <v>397</v>
      </c>
      <c r="FZ5" s="104" t="s">
        <v>398</v>
      </c>
      <c r="GA5" s="104" t="s">
        <v>399</v>
      </c>
      <c r="GB5" s="104" t="s">
        <v>400</v>
      </c>
      <c r="GC5" s="104" t="s">
        <v>401</v>
      </c>
      <c r="GD5" s="104" t="s">
        <v>402</v>
      </c>
      <c r="GE5" s="104" t="s">
        <v>403</v>
      </c>
      <c r="GF5" s="104" t="s">
        <v>404</v>
      </c>
      <c r="GG5" s="104" t="s">
        <v>405</v>
      </c>
      <c r="GH5" s="104" t="s">
        <v>406</v>
      </c>
      <c r="GI5" s="104" t="s">
        <v>407</v>
      </c>
      <c r="GJ5" s="104" t="s">
        <v>408</v>
      </c>
      <c r="GK5" s="104" t="s">
        <v>409</v>
      </c>
      <c r="GL5" s="104" t="s">
        <v>410</v>
      </c>
      <c r="GM5" s="104" t="s">
        <v>411</v>
      </c>
      <c r="GN5" s="104" t="s">
        <v>412</v>
      </c>
      <c r="GO5" s="104" t="s">
        <v>413</v>
      </c>
      <c r="GP5" s="104" t="s">
        <v>414</v>
      </c>
      <c r="GQ5" s="104" t="s">
        <v>415</v>
      </c>
      <c r="GR5" s="104" t="s">
        <v>416</v>
      </c>
      <c r="GS5" s="104" t="s">
        <v>417</v>
      </c>
      <c r="GT5" s="104" t="s">
        <v>418</v>
      </c>
      <c r="GU5" s="104" t="s">
        <v>419</v>
      </c>
      <c r="GV5" s="104" t="s">
        <v>420</v>
      </c>
      <c r="GW5" s="104" t="s">
        <v>421</v>
      </c>
      <c r="GX5" s="104" t="s">
        <v>422</v>
      </c>
      <c r="GY5" s="104" t="s">
        <v>423</v>
      </c>
      <c r="GZ5" s="104" t="s">
        <v>424</v>
      </c>
      <c r="HA5" s="104" t="s">
        <v>425</v>
      </c>
      <c r="HB5" s="104" t="s">
        <v>426</v>
      </c>
    </row>
    <row r="6" spans="1:210" ht="25.5" customHeight="1" x14ac:dyDescent="0.2">
      <c r="A6" s="48">
        <v>2</v>
      </c>
      <c r="B6" s="3" t="s">
        <v>315</v>
      </c>
      <c r="C6" s="10" t="s">
        <v>65</v>
      </c>
      <c r="D6" s="143" t="s">
        <v>66</v>
      </c>
      <c r="E6" s="23">
        <v>56.426997143871063</v>
      </c>
      <c r="F6" s="147">
        <v>11472</v>
      </c>
      <c r="G6" s="18"/>
      <c r="H6" s="5">
        <v>42.66491071764851</v>
      </c>
      <c r="I6" s="5">
        <v>56.644528651118179</v>
      </c>
      <c r="J6" s="5">
        <v>68.648946821503969</v>
      </c>
      <c r="K6" s="5">
        <v>47.587519249692363</v>
      </c>
      <c r="L6" s="5">
        <v>66.59060328086197</v>
      </c>
      <c r="M6" s="5">
        <v>65.682933317483489</v>
      </c>
      <c r="N6" s="5">
        <v>57.81109302619145</v>
      </c>
      <c r="O6" s="5">
        <v>66.592884664807883</v>
      </c>
      <c r="P6" s="5">
        <v>68.610175864106765</v>
      </c>
      <c r="Q6" s="5">
        <v>46.736068817189818</v>
      </c>
      <c r="R6" s="5">
        <v>46.031622859366024</v>
      </c>
      <c r="S6" s="5">
        <v>81.848353158144121</v>
      </c>
      <c r="T6" s="5">
        <v>57.000217884588487</v>
      </c>
      <c r="U6" s="5">
        <v>39.110921331032237</v>
      </c>
      <c r="V6" s="5">
        <v>39.474846214039637</v>
      </c>
      <c r="W6" s="5">
        <v>61.240520940042728</v>
      </c>
      <c r="X6" s="5">
        <v>43.852272544280794</v>
      </c>
      <c r="Y6" s="18"/>
      <c r="Z6" s="153">
        <v>25.259755950539592</v>
      </c>
      <c r="AA6" s="165">
        <v>97.26074943494632</v>
      </c>
      <c r="AB6" s="5">
        <v>39.577037785001416</v>
      </c>
      <c r="AC6" s="5">
        <v>52.668188265839376</v>
      </c>
      <c r="AD6" s="5">
        <v>34.283937566473874</v>
      </c>
      <c r="AE6" s="5">
        <v>61.779271305372099</v>
      </c>
      <c r="AF6" s="5">
        <v>28.492911822645777</v>
      </c>
      <c r="AG6" s="5">
        <v>47.063825879889393</v>
      </c>
      <c r="AH6" s="5">
        <v>52.521261172885069</v>
      </c>
      <c r="AI6" s="5">
        <v>66.521540606418029</v>
      </c>
      <c r="AJ6" s="5">
        <v>25.259755950539592</v>
      </c>
      <c r="AK6" s="5">
        <v>42.105242818291678</v>
      </c>
      <c r="AL6" s="5">
        <v>57.000217884588487</v>
      </c>
      <c r="AM6" s="5">
        <v>34.545267973675855</v>
      </c>
      <c r="AN6" s="5">
        <v>27.424598152486386</v>
      </c>
      <c r="AO6" s="5">
        <v>42.97333453843283</v>
      </c>
      <c r="AP6" s="5">
        <v>33.754808718466592</v>
      </c>
      <c r="AQ6" s="5">
        <v>65.345102459015891</v>
      </c>
      <c r="AR6" s="5">
        <v>44.935768892912733</v>
      </c>
      <c r="AS6" s="5">
        <v>56.043551341875244</v>
      </c>
      <c r="AT6" s="5">
        <v>43.13161862347112</v>
      </c>
      <c r="AU6" s="5">
        <v>53.832159648804648</v>
      </c>
      <c r="AV6" s="5">
        <v>43.721194096058298</v>
      </c>
      <c r="AW6" s="5">
        <v>66.524055999016056</v>
      </c>
      <c r="AX6" s="5">
        <v>52.955375183356189</v>
      </c>
      <c r="AY6" s="5">
        <v>51.92808312684727</v>
      </c>
      <c r="AZ6" s="5">
        <v>70.353348050440886</v>
      </c>
      <c r="BA6" s="5">
        <v>57.182501555958339</v>
      </c>
      <c r="BB6" s="5">
        <v>51.459542544047586</v>
      </c>
      <c r="BC6" s="5">
        <v>63.718568145810586</v>
      </c>
      <c r="BD6" s="5">
        <v>56.279682400565321</v>
      </c>
      <c r="BE6" s="5">
        <v>75.07295425752902</v>
      </c>
      <c r="BF6" s="5">
        <v>49.547775047911387</v>
      </c>
      <c r="BG6" s="5">
        <v>48.534665383956913</v>
      </c>
      <c r="BH6" s="5">
        <v>40.976971333937094</v>
      </c>
      <c r="BI6" s="5">
        <v>49.273467268726691</v>
      </c>
      <c r="BJ6" s="5">
        <v>76.494800378771828</v>
      </c>
      <c r="BK6" s="5">
        <v>62.658510270447366</v>
      </c>
      <c r="BL6" s="5">
        <v>44.000176205476187</v>
      </c>
      <c r="BM6" s="5">
        <v>50.653334551234828</v>
      </c>
      <c r="BN6" s="5">
        <v>65.157856414114832</v>
      </c>
      <c r="BO6" s="5">
        <v>59.235015351269624</v>
      </c>
      <c r="BP6" s="5">
        <v>82.09574625428445</v>
      </c>
      <c r="BQ6" s="5">
        <v>68.173951396673885</v>
      </c>
      <c r="BR6" s="5">
        <v>56.644528651118179</v>
      </c>
      <c r="BS6" s="5">
        <v>45.308170846380705</v>
      </c>
      <c r="BT6" s="5">
        <v>52.987584593871304</v>
      </c>
      <c r="BU6" s="5">
        <v>79.937065502766345</v>
      </c>
      <c r="BV6" s="5">
        <v>63.205885301368866</v>
      </c>
      <c r="BW6" s="5">
        <v>51.576670916908064</v>
      </c>
      <c r="BX6" s="5">
        <v>66.094244927570642</v>
      </c>
      <c r="BY6" s="5">
        <v>66.744806684291987</v>
      </c>
      <c r="BZ6" s="5">
        <v>79.758225422849236</v>
      </c>
      <c r="CA6" s="5">
        <v>97.06954690849193</v>
      </c>
      <c r="CB6" s="5">
        <v>84.177750254630197</v>
      </c>
      <c r="CC6" s="5">
        <v>84.065378167504051</v>
      </c>
      <c r="CD6" s="5">
        <v>66.821408804399496</v>
      </c>
      <c r="CE6" s="5">
        <v>90.904232268014482</v>
      </c>
      <c r="CF6" s="5">
        <v>71.996606454291836</v>
      </c>
      <c r="CG6" s="5">
        <v>93.836126739677823</v>
      </c>
      <c r="CH6" s="5">
        <v>70.418284912104511</v>
      </c>
      <c r="CI6" s="5">
        <v>79.031327825056323</v>
      </c>
      <c r="CJ6" s="5">
        <v>81.446132560772853</v>
      </c>
      <c r="CK6" s="5">
        <v>97.26074943494632</v>
      </c>
      <c r="CL6" s="5">
        <v>93.278299155297191</v>
      </c>
      <c r="CM6" s="5">
        <v>75.860773747753129</v>
      </c>
      <c r="CN6" s="5">
        <v>89.880520323706023</v>
      </c>
      <c r="CO6" s="5">
        <v>91.704932869533522</v>
      </c>
      <c r="CP6" s="5">
        <v>89.070382747214921</v>
      </c>
      <c r="CQ6" s="5">
        <v>87.364033979673636</v>
      </c>
      <c r="CR6" s="5">
        <v>69.797883150827928</v>
      </c>
      <c r="CS6" s="5">
        <v>80.93306256232195</v>
      </c>
      <c r="CT6" s="5">
        <v>73.801400839306439</v>
      </c>
      <c r="CU6" s="5">
        <v>86.641775200927171</v>
      </c>
      <c r="CV6" s="5">
        <v>92.171221967905524</v>
      </c>
      <c r="CW6" s="5">
        <v>79.573305973193158</v>
      </c>
      <c r="CX6" s="5">
        <v>93.635018726189386</v>
      </c>
      <c r="CY6" s="5">
        <v>86.492810248942618</v>
      </c>
      <c r="CZ6" s="5">
        <v>94.669496761700245</v>
      </c>
      <c r="DA6" s="5">
        <v>72.31046386869204</v>
      </c>
      <c r="DB6" s="5">
        <v>68.614887546567843</v>
      </c>
      <c r="DC6" s="5">
        <v>75.81370949720835</v>
      </c>
      <c r="DD6" s="5">
        <v>80.076922918521589</v>
      </c>
      <c r="DE6" s="5"/>
      <c r="DF6" s="26">
        <v>-1</v>
      </c>
      <c r="DG6" s="27">
        <v>0</v>
      </c>
      <c r="DH6" s="27">
        <v>1</v>
      </c>
      <c r="DI6" s="27">
        <v>-1</v>
      </c>
      <c r="DJ6" s="27">
        <v>1</v>
      </c>
      <c r="DK6" s="27">
        <v>1</v>
      </c>
      <c r="DL6" s="27">
        <v>0</v>
      </c>
      <c r="DM6" s="27">
        <v>1</v>
      </c>
      <c r="DN6" s="27">
        <v>1</v>
      </c>
      <c r="DO6" s="27">
        <v>-1</v>
      </c>
      <c r="DP6" s="27">
        <v>-1</v>
      </c>
      <c r="DQ6" s="27">
        <v>1</v>
      </c>
      <c r="DR6" s="27">
        <v>0</v>
      </c>
      <c r="DS6" s="27">
        <v>-1</v>
      </c>
      <c r="DT6" s="27">
        <v>-1</v>
      </c>
      <c r="DU6" s="27">
        <v>0</v>
      </c>
      <c r="DV6" s="28">
        <v>-1</v>
      </c>
      <c r="DW6" s="5"/>
      <c r="DX6" s="5"/>
      <c r="DY6" s="5"/>
      <c r="DZ6" s="26">
        <v>-1</v>
      </c>
      <c r="EA6" s="27">
        <v>0</v>
      </c>
      <c r="EB6" s="27">
        <v>-1</v>
      </c>
      <c r="EC6" s="27">
        <v>0</v>
      </c>
      <c r="ED6" s="27">
        <v>-1</v>
      </c>
      <c r="EE6" s="27">
        <v>0</v>
      </c>
      <c r="EF6" s="27">
        <v>0</v>
      </c>
      <c r="EG6" s="27">
        <v>1</v>
      </c>
      <c r="EH6" s="27">
        <v>-1</v>
      </c>
      <c r="EI6" s="27">
        <v>-1</v>
      </c>
      <c r="EJ6" s="27">
        <v>0</v>
      </c>
      <c r="EK6" s="27">
        <v>-1</v>
      </c>
      <c r="EL6" s="27">
        <v>-1</v>
      </c>
      <c r="EM6" s="27">
        <v>-1</v>
      </c>
      <c r="EN6" s="27">
        <v>-1</v>
      </c>
      <c r="EO6" s="27">
        <v>1</v>
      </c>
      <c r="EP6" s="27">
        <v>0</v>
      </c>
      <c r="EQ6" s="27">
        <v>0</v>
      </c>
      <c r="ER6" s="27">
        <v>-1</v>
      </c>
      <c r="ES6" s="27">
        <v>0</v>
      </c>
      <c r="ET6" s="27">
        <v>-1</v>
      </c>
      <c r="EU6" s="27">
        <v>1</v>
      </c>
      <c r="EV6" s="27">
        <v>0</v>
      </c>
      <c r="EW6" s="27">
        <v>0</v>
      </c>
      <c r="EX6" s="27">
        <v>1</v>
      </c>
      <c r="EY6" s="27">
        <v>0</v>
      </c>
      <c r="EZ6" s="27">
        <v>0</v>
      </c>
      <c r="FA6" s="27">
        <v>0</v>
      </c>
      <c r="FB6" s="27">
        <v>0</v>
      </c>
      <c r="FC6" s="27">
        <v>1</v>
      </c>
      <c r="FD6" s="27">
        <v>0</v>
      </c>
      <c r="FE6" s="27">
        <v>0</v>
      </c>
      <c r="FF6" s="27">
        <v>-1</v>
      </c>
      <c r="FG6" s="27">
        <v>0</v>
      </c>
      <c r="FH6" s="27">
        <v>1</v>
      </c>
      <c r="FI6" s="27">
        <v>0</v>
      </c>
      <c r="FJ6" s="27">
        <v>-1</v>
      </c>
      <c r="FK6" s="27">
        <v>0</v>
      </c>
      <c r="FL6" s="27">
        <v>0</v>
      </c>
      <c r="FM6" s="27">
        <v>0</v>
      </c>
      <c r="FN6" s="27">
        <v>1</v>
      </c>
      <c r="FO6" s="27">
        <v>0</v>
      </c>
      <c r="FP6" s="27">
        <v>0</v>
      </c>
      <c r="FQ6" s="27">
        <v>0</v>
      </c>
      <c r="FR6" s="27">
        <v>0</v>
      </c>
      <c r="FS6" s="27">
        <v>1</v>
      </c>
      <c r="FT6" s="27">
        <v>0</v>
      </c>
      <c r="FU6" s="27">
        <v>0</v>
      </c>
      <c r="FV6" s="27">
        <v>0</v>
      </c>
      <c r="FW6" s="27">
        <v>0</v>
      </c>
      <c r="FX6" s="27">
        <v>1</v>
      </c>
      <c r="FY6" s="27">
        <v>1</v>
      </c>
      <c r="FZ6" s="27">
        <v>1</v>
      </c>
      <c r="GA6" s="27">
        <v>1</v>
      </c>
      <c r="GB6" s="27">
        <v>0</v>
      </c>
      <c r="GC6" s="27">
        <v>1</v>
      </c>
      <c r="GD6" s="27">
        <v>0</v>
      </c>
      <c r="GE6" s="27">
        <v>1</v>
      </c>
      <c r="GF6" s="27">
        <v>0</v>
      </c>
      <c r="GG6" s="27">
        <v>1</v>
      </c>
      <c r="GH6" s="27">
        <v>1</v>
      </c>
      <c r="GI6" s="27">
        <v>1</v>
      </c>
      <c r="GJ6" s="27">
        <v>1</v>
      </c>
      <c r="GK6" s="27">
        <v>1</v>
      </c>
      <c r="GL6" s="27">
        <v>1</v>
      </c>
      <c r="GM6" s="27">
        <v>1</v>
      </c>
      <c r="GN6" s="27">
        <v>1</v>
      </c>
      <c r="GO6" s="27">
        <v>1</v>
      </c>
      <c r="GP6" s="27">
        <v>1</v>
      </c>
      <c r="GQ6" s="27">
        <v>1</v>
      </c>
      <c r="GR6" s="27">
        <v>1</v>
      </c>
      <c r="GS6" s="27">
        <v>1</v>
      </c>
      <c r="GT6" s="27">
        <v>1</v>
      </c>
      <c r="GU6" s="27">
        <v>1</v>
      </c>
      <c r="GV6" s="27">
        <v>1</v>
      </c>
      <c r="GW6" s="27">
        <v>1</v>
      </c>
      <c r="GX6" s="27">
        <v>1</v>
      </c>
      <c r="GY6" s="27">
        <v>1</v>
      </c>
      <c r="GZ6" s="27">
        <v>0</v>
      </c>
      <c r="HA6" s="27">
        <v>1</v>
      </c>
      <c r="HB6" s="28">
        <v>1</v>
      </c>
    </row>
    <row r="7" spans="1:210" ht="25.5" customHeight="1" x14ac:dyDescent="0.2">
      <c r="A7" s="48">
        <v>3</v>
      </c>
      <c r="B7" s="3" t="s">
        <v>315</v>
      </c>
      <c r="C7" s="10" t="s">
        <v>64</v>
      </c>
      <c r="D7" s="24" t="s">
        <v>11</v>
      </c>
      <c r="E7" s="23">
        <v>76.462290903972317</v>
      </c>
      <c r="F7" s="147">
        <v>13157</v>
      </c>
      <c r="G7" s="18"/>
      <c r="H7" s="5">
        <v>79.115696485405564</v>
      </c>
      <c r="I7" s="5">
        <v>73.246768472389107</v>
      </c>
      <c r="J7" s="5">
        <v>80.478931969667215</v>
      </c>
      <c r="K7" s="5">
        <v>70.305380329178803</v>
      </c>
      <c r="L7" s="5">
        <v>84.944828938132574</v>
      </c>
      <c r="M7" s="5">
        <v>74.095117652798464</v>
      </c>
      <c r="N7" s="5">
        <v>80.974463632693343</v>
      </c>
      <c r="O7" s="5">
        <v>78.298961411968719</v>
      </c>
      <c r="P7" s="5">
        <v>78.409440901332189</v>
      </c>
      <c r="Q7" s="5">
        <v>60.527861591233787</v>
      </c>
      <c r="R7" s="5">
        <v>77.469032436905849</v>
      </c>
      <c r="S7" s="5">
        <v>81.083054089691657</v>
      </c>
      <c r="T7" s="5">
        <v>76.767307378800865</v>
      </c>
      <c r="U7" s="5">
        <v>77.910356189486706</v>
      </c>
      <c r="V7" s="5">
        <v>71.423976439026021</v>
      </c>
      <c r="W7" s="5">
        <v>85.13207206549491</v>
      </c>
      <c r="X7" s="5">
        <v>72.847083303005419</v>
      </c>
      <c r="Y7" s="18"/>
      <c r="Z7" s="153">
        <v>53.095173813330732</v>
      </c>
      <c r="AA7" s="165">
        <v>96.005516778523912</v>
      </c>
      <c r="AB7" s="5">
        <v>72.131366269153801</v>
      </c>
      <c r="AC7" s="5">
        <v>76.839957476398197</v>
      </c>
      <c r="AD7" s="5">
        <v>68.987189645369213</v>
      </c>
      <c r="AE7" s="5">
        <v>80.974531973817491</v>
      </c>
      <c r="AF7" s="5">
        <v>75.504170341154477</v>
      </c>
      <c r="AG7" s="5">
        <v>76.665488648786265</v>
      </c>
      <c r="AH7" s="5">
        <v>73.359603112962006</v>
      </c>
      <c r="AI7" s="5">
        <v>76.737489624018266</v>
      </c>
      <c r="AJ7" s="5">
        <v>75.019494371095448</v>
      </c>
      <c r="AK7" s="5">
        <v>58.021858051773179</v>
      </c>
      <c r="AL7" s="5">
        <v>76.767307378800865</v>
      </c>
      <c r="AM7" s="5">
        <v>71.086643248579364</v>
      </c>
      <c r="AN7" s="5">
        <v>65.278984816444137</v>
      </c>
      <c r="AO7" s="5">
        <v>77.023901857368926</v>
      </c>
      <c r="AP7" s="5">
        <v>62.608922692795502</v>
      </c>
      <c r="AQ7" s="5">
        <v>82.216511628201843</v>
      </c>
      <c r="AR7" s="5">
        <v>53.095173813330732</v>
      </c>
      <c r="AS7" s="5">
        <v>80.858562896997753</v>
      </c>
      <c r="AT7" s="5">
        <v>68.065983914826845</v>
      </c>
      <c r="AU7" s="5">
        <v>83.66289003647735</v>
      </c>
      <c r="AV7" s="5">
        <v>83.037374884674577</v>
      </c>
      <c r="AW7" s="5">
        <v>88.066477542293228</v>
      </c>
      <c r="AX7" s="5">
        <v>78.82960261231824</v>
      </c>
      <c r="AY7" s="5">
        <v>80.879395965289092</v>
      </c>
      <c r="AZ7" s="5">
        <v>79.907283987951729</v>
      </c>
      <c r="BA7" s="5">
        <v>73.494321338203719</v>
      </c>
      <c r="BB7" s="5">
        <v>89.366282532857838</v>
      </c>
      <c r="BC7" s="5">
        <v>80.598921701920958</v>
      </c>
      <c r="BD7" s="5">
        <v>86.401497369702867</v>
      </c>
      <c r="BE7" s="5">
        <v>80.875473613341143</v>
      </c>
      <c r="BF7" s="5">
        <v>91.292669664622451</v>
      </c>
      <c r="BG7" s="5">
        <v>84.168308459590037</v>
      </c>
      <c r="BH7" s="5">
        <v>68.315503862757794</v>
      </c>
      <c r="BI7" s="5">
        <v>54.625846033854444</v>
      </c>
      <c r="BJ7" s="5">
        <v>70.99435910002569</v>
      </c>
      <c r="BK7" s="5">
        <v>83.386654084143885</v>
      </c>
      <c r="BL7" s="5">
        <v>62.421512404067158</v>
      </c>
      <c r="BM7" s="5">
        <v>88.870698020733158</v>
      </c>
      <c r="BN7" s="5">
        <v>54.724819998550124</v>
      </c>
      <c r="BO7" s="5">
        <v>88.747823620910495</v>
      </c>
      <c r="BP7" s="5">
        <v>91.61964478436137</v>
      </c>
      <c r="BQ7" s="5">
        <v>62.817457476616099</v>
      </c>
      <c r="BR7" s="5">
        <v>73.246768472389107</v>
      </c>
      <c r="BS7" s="5">
        <v>81.03287896199754</v>
      </c>
      <c r="BT7" s="5">
        <v>71.175394874789006</v>
      </c>
      <c r="BU7" s="5">
        <v>83.908663964197231</v>
      </c>
      <c r="BV7" s="5">
        <v>86.387504890802674</v>
      </c>
      <c r="BW7" s="5">
        <v>75.86920417597031</v>
      </c>
      <c r="BX7" s="5">
        <v>83.894015693443734</v>
      </c>
      <c r="BY7" s="5">
        <v>76.101395181463488</v>
      </c>
      <c r="BZ7" s="5">
        <v>75.627438818453001</v>
      </c>
      <c r="CA7" s="5">
        <v>76.386379558137889</v>
      </c>
      <c r="CB7" s="5">
        <v>72.485915519795938</v>
      </c>
      <c r="CC7" s="5">
        <v>74.391361965457094</v>
      </c>
      <c r="CD7" s="5">
        <v>80.645190598732142</v>
      </c>
      <c r="CE7" s="5">
        <v>86.44333742967585</v>
      </c>
      <c r="CF7" s="5">
        <v>77.129503162149433</v>
      </c>
      <c r="CG7" s="5">
        <v>71.897868043086547</v>
      </c>
      <c r="CH7" s="5">
        <v>67.818574008406557</v>
      </c>
      <c r="CI7" s="5">
        <v>87.479217970550621</v>
      </c>
      <c r="CJ7" s="5">
        <v>90.335750214368446</v>
      </c>
      <c r="CK7" s="5">
        <v>70.188912879175334</v>
      </c>
      <c r="CL7" s="5">
        <v>74.07793565424663</v>
      </c>
      <c r="CM7" s="5">
        <v>80.978671600717561</v>
      </c>
      <c r="CN7" s="5">
        <v>77.701904187714931</v>
      </c>
      <c r="CO7" s="5">
        <v>96.005516778523912</v>
      </c>
      <c r="CP7" s="5">
        <v>91.064607814224985</v>
      </c>
      <c r="CQ7" s="5">
        <v>78.136844024234037</v>
      </c>
      <c r="CR7" s="5">
        <v>83.659056213568078</v>
      </c>
      <c r="CS7" s="5">
        <v>92.091916427126861</v>
      </c>
      <c r="CT7" s="5">
        <v>86.597243262291556</v>
      </c>
      <c r="CU7" s="5">
        <v>85.112377044265514</v>
      </c>
      <c r="CV7" s="5">
        <v>83.520191092402655</v>
      </c>
      <c r="CW7" s="5">
        <v>54.034417176311557</v>
      </c>
      <c r="CX7" s="5">
        <v>90.819656836509878</v>
      </c>
      <c r="CY7" s="5">
        <v>89.646522771446442</v>
      </c>
      <c r="CZ7" s="5">
        <v>84.686126308565264</v>
      </c>
      <c r="DA7" s="5">
        <v>71.928935500949436</v>
      </c>
      <c r="DB7" s="5">
        <v>89.589581288239145</v>
      </c>
      <c r="DC7" s="5">
        <v>87.256354133485274</v>
      </c>
      <c r="DD7" s="5">
        <v>77.09724948264126</v>
      </c>
      <c r="DE7" s="5"/>
      <c r="DF7" s="29">
        <v>0</v>
      </c>
      <c r="DG7" s="17">
        <v>0</v>
      </c>
      <c r="DH7" s="17">
        <v>1</v>
      </c>
      <c r="DI7" s="17">
        <v>-1</v>
      </c>
      <c r="DJ7" s="17">
        <v>1</v>
      </c>
      <c r="DK7" s="17">
        <v>0</v>
      </c>
      <c r="DL7" s="17">
        <v>0</v>
      </c>
      <c r="DM7" s="17">
        <v>0</v>
      </c>
      <c r="DN7" s="17">
        <v>0</v>
      </c>
      <c r="DO7" s="17">
        <v>-1</v>
      </c>
      <c r="DP7" s="17">
        <v>0</v>
      </c>
      <c r="DQ7" s="17">
        <v>0</v>
      </c>
      <c r="DR7" s="17">
        <v>0</v>
      </c>
      <c r="DS7" s="17">
        <v>0</v>
      </c>
      <c r="DT7" s="17">
        <v>-1</v>
      </c>
      <c r="DU7" s="17">
        <v>1</v>
      </c>
      <c r="DV7" s="30">
        <v>0</v>
      </c>
      <c r="DW7" s="5"/>
      <c r="DX7" s="5"/>
      <c r="DY7" s="5"/>
      <c r="DZ7" s="29">
        <v>0</v>
      </c>
      <c r="EA7" s="17">
        <v>0</v>
      </c>
      <c r="EB7" s="17">
        <v>-1</v>
      </c>
      <c r="EC7" s="17">
        <v>0</v>
      </c>
      <c r="ED7" s="17">
        <v>0</v>
      </c>
      <c r="EE7" s="17">
        <v>0</v>
      </c>
      <c r="EF7" s="17">
        <v>0</v>
      </c>
      <c r="EG7" s="17">
        <v>0</v>
      </c>
      <c r="EH7" s="17">
        <v>0</v>
      </c>
      <c r="EI7" s="17">
        <v>-1</v>
      </c>
      <c r="EJ7" s="17">
        <v>0</v>
      </c>
      <c r="EK7" s="17">
        <v>0</v>
      </c>
      <c r="EL7" s="17">
        <v>-1</v>
      </c>
      <c r="EM7" s="17">
        <v>0</v>
      </c>
      <c r="EN7" s="17">
        <v>-1</v>
      </c>
      <c r="EO7" s="17">
        <v>0</v>
      </c>
      <c r="EP7" s="17">
        <v>-1</v>
      </c>
      <c r="EQ7" s="17">
        <v>0</v>
      </c>
      <c r="ER7" s="17">
        <v>-1</v>
      </c>
      <c r="ES7" s="17">
        <v>1</v>
      </c>
      <c r="ET7" s="17">
        <v>1</v>
      </c>
      <c r="EU7" s="17">
        <v>1</v>
      </c>
      <c r="EV7" s="17">
        <v>0</v>
      </c>
      <c r="EW7" s="17">
        <v>0</v>
      </c>
      <c r="EX7" s="17">
        <v>0</v>
      </c>
      <c r="EY7" s="17">
        <v>0</v>
      </c>
      <c r="EZ7" s="17">
        <v>1</v>
      </c>
      <c r="FA7" s="17">
        <v>0</v>
      </c>
      <c r="FB7" s="17">
        <v>1</v>
      </c>
      <c r="FC7" s="17">
        <v>0</v>
      </c>
      <c r="FD7" s="17">
        <v>1</v>
      </c>
      <c r="FE7" s="17">
        <v>1</v>
      </c>
      <c r="FF7" s="17">
        <v>-1</v>
      </c>
      <c r="FG7" s="17">
        <v>-1</v>
      </c>
      <c r="FH7" s="17">
        <v>0</v>
      </c>
      <c r="FI7" s="17">
        <v>1</v>
      </c>
      <c r="FJ7" s="17">
        <v>-1</v>
      </c>
      <c r="FK7" s="17">
        <v>1</v>
      </c>
      <c r="FL7" s="17">
        <v>-1</v>
      </c>
      <c r="FM7" s="17">
        <v>1</v>
      </c>
      <c r="FN7" s="17">
        <v>1</v>
      </c>
      <c r="FO7" s="17">
        <v>0</v>
      </c>
      <c r="FP7" s="17">
        <v>0</v>
      </c>
      <c r="FQ7" s="17">
        <v>0</v>
      </c>
      <c r="FR7" s="17">
        <v>0</v>
      </c>
      <c r="FS7" s="17">
        <v>0</v>
      </c>
      <c r="FT7" s="17">
        <v>0</v>
      </c>
      <c r="FU7" s="17">
        <v>0</v>
      </c>
      <c r="FV7" s="17">
        <v>0</v>
      </c>
      <c r="FW7" s="17">
        <v>0</v>
      </c>
      <c r="FX7" s="17">
        <v>0</v>
      </c>
      <c r="FY7" s="17">
        <v>0</v>
      </c>
      <c r="FZ7" s="17">
        <v>0</v>
      </c>
      <c r="GA7" s="17">
        <v>0</v>
      </c>
      <c r="GB7" s="17">
        <v>0</v>
      </c>
      <c r="GC7" s="17">
        <v>0</v>
      </c>
      <c r="GD7" s="17">
        <v>0</v>
      </c>
      <c r="GE7" s="17">
        <v>0</v>
      </c>
      <c r="GF7" s="17">
        <v>0</v>
      </c>
      <c r="GG7" s="17">
        <v>0</v>
      </c>
      <c r="GH7" s="17">
        <v>1</v>
      </c>
      <c r="GI7" s="17">
        <v>0</v>
      </c>
      <c r="GJ7" s="17">
        <v>0</v>
      </c>
      <c r="GK7" s="17">
        <v>0</v>
      </c>
      <c r="GL7" s="17">
        <v>0</v>
      </c>
      <c r="GM7" s="17">
        <v>1</v>
      </c>
      <c r="GN7" s="17">
        <v>1</v>
      </c>
      <c r="GO7" s="17">
        <v>0</v>
      </c>
      <c r="GP7" s="17">
        <v>0</v>
      </c>
      <c r="GQ7" s="17">
        <v>1</v>
      </c>
      <c r="GR7" s="17">
        <v>0</v>
      </c>
      <c r="GS7" s="17">
        <v>0</v>
      </c>
      <c r="GT7" s="17">
        <v>0</v>
      </c>
      <c r="GU7" s="17">
        <v>-1</v>
      </c>
      <c r="GV7" s="17">
        <v>1</v>
      </c>
      <c r="GW7" s="17">
        <v>1</v>
      </c>
      <c r="GX7" s="17">
        <v>0</v>
      </c>
      <c r="GY7" s="17">
        <v>0</v>
      </c>
      <c r="GZ7" s="17">
        <v>1</v>
      </c>
      <c r="HA7" s="17">
        <v>0</v>
      </c>
      <c r="HB7" s="30">
        <v>0</v>
      </c>
    </row>
    <row r="8" spans="1:210" ht="25.5" customHeight="1" x14ac:dyDescent="0.2">
      <c r="A8" s="48">
        <v>4</v>
      </c>
      <c r="B8" s="3" t="s">
        <v>101</v>
      </c>
      <c r="C8" s="10" t="s">
        <v>67</v>
      </c>
      <c r="D8" s="24" t="s">
        <v>11</v>
      </c>
      <c r="E8" s="23">
        <v>94.670772704800783</v>
      </c>
      <c r="F8" s="147">
        <v>4118</v>
      </c>
      <c r="G8" s="18"/>
      <c r="H8" s="5">
        <v>92.812223042790194</v>
      </c>
      <c r="I8" s="5">
        <v>98.053933864110888</v>
      </c>
      <c r="J8" s="5">
        <v>97.460542825659601</v>
      </c>
      <c r="K8" s="5">
        <v>95.628483460208216</v>
      </c>
      <c r="L8" s="5">
        <v>96.864206565911957</v>
      </c>
      <c r="M8" s="5">
        <v>93.089436771250206</v>
      </c>
      <c r="N8" s="5">
        <v>95.749860026878551</v>
      </c>
      <c r="O8" s="5">
        <v>98.800789853535349</v>
      </c>
      <c r="P8" s="5">
        <v>93.329707243573239</v>
      </c>
      <c r="Q8" s="5">
        <v>94.10402708585643</v>
      </c>
      <c r="R8" s="5">
        <v>90.181974319214504</v>
      </c>
      <c r="S8" s="5">
        <v>98.093702482073112</v>
      </c>
      <c r="T8" s="5">
        <v>96.38210190352838</v>
      </c>
      <c r="U8" s="5">
        <v>95.71035280888637</v>
      </c>
      <c r="V8" s="5">
        <v>100</v>
      </c>
      <c r="W8" s="5">
        <v>94.920024710110511</v>
      </c>
      <c r="X8" s="5">
        <v>92.228966715346175</v>
      </c>
      <c r="Y8" s="18"/>
      <c r="Z8" s="153">
        <v>86.622566777493063</v>
      </c>
      <c r="AA8" s="165">
        <v>100</v>
      </c>
      <c r="AB8" s="5">
        <v>87.461628749760195</v>
      </c>
      <c r="AC8" s="5">
        <v>95.458332110844538</v>
      </c>
      <c r="AD8" s="5">
        <v>93.61303868856659</v>
      </c>
      <c r="AE8" s="5">
        <v>98.827378255429622</v>
      </c>
      <c r="AF8" s="5">
        <v>89.62124139402998</v>
      </c>
      <c r="AG8" s="5">
        <v>95.386144907028807</v>
      </c>
      <c r="AH8" s="5">
        <v>90.409259232976993</v>
      </c>
      <c r="AI8" s="5">
        <v>91.113834424255728</v>
      </c>
      <c r="AJ8" s="5">
        <v>97.728295689256512</v>
      </c>
      <c r="AK8" s="5">
        <v>94.905481643228711</v>
      </c>
      <c r="AL8" s="5">
        <v>96.38210190352838</v>
      </c>
      <c r="AM8" s="5">
        <v>96.0908249939813</v>
      </c>
      <c r="AN8" s="5">
        <v>94.34797505287878</v>
      </c>
      <c r="AO8" s="5">
        <v>100</v>
      </c>
      <c r="AP8" s="5">
        <v>100</v>
      </c>
      <c r="AQ8" s="5">
        <v>97.26511677799293</v>
      </c>
      <c r="AR8" s="5">
        <v>94.092241380594416</v>
      </c>
      <c r="AS8" s="5">
        <v>86.622566777493063</v>
      </c>
      <c r="AT8" s="5">
        <v>88.406226121347117</v>
      </c>
      <c r="AU8" s="5">
        <v>90.73522402672495</v>
      </c>
      <c r="AV8" s="5">
        <v>91.295350333073529</v>
      </c>
      <c r="AW8" s="5">
        <v>94.84809716406464</v>
      </c>
      <c r="AX8" s="5">
        <v>89.742279845042276</v>
      </c>
      <c r="AY8" s="5">
        <v>91.627332510563036</v>
      </c>
      <c r="AZ8" s="5">
        <v>95.314841793098608</v>
      </c>
      <c r="BA8" s="5">
        <v>97.012904645677082</v>
      </c>
      <c r="BB8" s="5">
        <v>92.998889953174967</v>
      </c>
      <c r="BC8" s="5">
        <v>97.774112384054376</v>
      </c>
      <c r="BD8" s="5">
        <v>98.307360472713299</v>
      </c>
      <c r="BE8" s="5">
        <v>93.094106124020414</v>
      </c>
      <c r="BF8" s="5">
        <v>95.018642038780172</v>
      </c>
      <c r="BG8" s="5">
        <v>98.47573035100929</v>
      </c>
      <c r="BH8" s="5">
        <v>94.302040578827828</v>
      </c>
      <c r="BI8" s="5">
        <v>96.226265718951836</v>
      </c>
      <c r="BJ8" s="5">
        <v>100</v>
      </c>
      <c r="BK8" s="5">
        <v>100</v>
      </c>
      <c r="BL8" s="5">
        <v>90.634962923289905</v>
      </c>
      <c r="BM8" s="5">
        <v>91.768757834858192</v>
      </c>
      <c r="BN8" s="5">
        <v>88.681485393587849</v>
      </c>
      <c r="BO8" s="5">
        <v>98.650758697405863</v>
      </c>
      <c r="BP8" s="5">
        <v>98.872679714703182</v>
      </c>
      <c r="BQ8" s="5">
        <v>100</v>
      </c>
      <c r="BR8" s="5">
        <v>98.053933864110888</v>
      </c>
      <c r="BS8" s="5">
        <v>97.173949645385022</v>
      </c>
      <c r="BT8" s="5"/>
      <c r="BU8" s="5"/>
      <c r="BV8" s="5"/>
      <c r="BW8" s="5"/>
      <c r="BX8" s="5"/>
      <c r="BY8" s="5">
        <v>94.981583730189399</v>
      </c>
      <c r="BZ8" s="5">
        <v>100</v>
      </c>
      <c r="CA8" s="5">
        <v>98.554019163371805</v>
      </c>
      <c r="CB8" s="5"/>
      <c r="CC8" s="5"/>
      <c r="CD8" s="5"/>
      <c r="CE8" s="5">
        <v>99.628063740979414</v>
      </c>
      <c r="CF8" s="5"/>
      <c r="CG8" s="5">
        <v>94.625592206272017</v>
      </c>
      <c r="CH8" s="5"/>
      <c r="CI8" s="5">
        <v>100</v>
      </c>
      <c r="CJ8" s="5"/>
      <c r="CK8" s="5"/>
      <c r="CL8" s="5">
        <v>98.504587849504233</v>
      </c>
      <c r="CM8" s="5"/>
      <c r="CN8" s="5"/>
      <c r="CO8" s="5"/>
      <c r="CP8" s="5">
        <v>92.625963756715706</v>
      </c>
      <c r="CQ8" s="5">
        <v>95.7018392648244</v>
      </c>
      <c r="CR8" s="5">
        <v>100</v>
      </c>
      <c r="CS8" s="5"/>
      <c r="CT8" s="5">
        <v>100</v>
      </c>
      <c r="CU8" s="5"/>
      <c r="CV8" s="5"/>
      <c r="CW8" s="5"/>
      <c r="CX8" s="5">
        <v>96.381766454559497</v>
      </c>
      <c r="CY8" s="5"/>
      <c r="CZ8" s="5"/>
      <c r="DA8" s="5"/>
      <c r="DB8" s="5"/>
      <c r="DC8" s="5"/>
      <c r="DD8" s="5"/>
      <c r="DE8" s="5"/>
      <c r="DF8" s="29">
        <v>0</v>
      </c>
      <c r="DG8" s="17">
        <v>0</v>
      </c>
      <c r="DH8" s="17">
        <v>1</v>
      </c>
      <c r="DI8" s="17">
        <v>0</v>
      </c>
      <c r="DJ8" s="17">
        <v>0</v>
      </c>
      <c r="DK8" s="17">
        <v>0</v>
      </c>
      <c r="DL8" s="17">
        <v>0</v>
      </c>
      <c r="DM8" s="17">
        <v>1</v>
      </c>
      <c r="DN8" s="17">
        <v>0</v>
      </c>
      <c r="DO8" s="17">
        <v>0</v>
      </c>
      <c r="DP8" s="17">
        <v>-1</v>
      </c>
      <c r="DQ8" s="17">
        <v>0</v>
      </c>
      <c r="DR8" s="17">
        <v>0</v>
      </c>
      <c r="DS8" s="17">
        <v>0</v>
      </c>
      <c r="DT8" s="17">
        <v>1</v>
      </c>
      <c r="DU8" s="17">
        <v>0</v>
      </c>
      <c r="DV8" s="30">
        <v>0</v>
      </c>
      <c r="DW8" s="5"/>
      <c r="DX8" s="5"/>
      <c r="DY8" s="5"/>
      <c r="DZ8" s="29">
        <v>0</v>
      </c>
      <c r="EA8" s="17">
        <v>0</v>
      </c>
      <c r="EB8" s="17">
        <v>0</v>
      </c>
      <c r="EC8" s="17">
        <v>0</v>
      </c>
      <c r="ED8" s="17">
        <v>0</v>
      </c>
      <c r="EE8" s="17">
        <v>0</v>
      </c>
      <c r="EF8" s="17">
        <v>0</v>
      </c>
      <c r="EG8" s="17">
        <v>0</v>
      </c>
      <c r="EH8" s="17">
        <v>0</v>
      </c>
      <c r="EI8" s="17">
        <v>0</v>
      </c>
      <c r="EJ8" s="17">
        <v>0</v>
      </c>
      <c r="EK8" s="17">
        <v>0</v>
      </c>
      <c r="EL8" s="17">
        <v>0</v>
      </c>
      <c r="EM8" s="17">
        <v>0</v>
      </c>
      <c r="EN8" s="17">
        <v>0</v>
      </c>
      <c r="EO8" s="17">
        <v>0</v>
      </c>
      <c r="EP8" s="17">
        <v>0</v>
      </c>
      <c r="EQ8" s="17">
        <v>0</v>
      </c>
      <c r="ER8" s="17">
        <v>0</v>
      </c>
      <c r="ES8" s="17">
        <v>0</v>
      </c>
      <c r="ET8" s="17">
        <v>0</v>
      </c>
      <c r="EU8" s="17">
        <v>0</v>
      </c>
      <c r="EV8" s="17">
        <v>0</v>
      </c>
      <c r="EW8" s="17">
        <v>0</v>
      </c>
      <c r="EX8" s="17">
        <v>0</v>
      </c>
      <c r="EY8" s="17">
        <v>0</v>
      </c>
      <c r="EZ8" s="17">
        <v>0</v>
      </c>
      <c r="FA8" s="17">
        <v>0</v>
      </c>
      <c r="FB8" s="17">
        <v>0</v>
      </c>
      <c r="FC8" s="17">
        <v>0</v>
      </c>
      <c r="FD8" s="17">
        <v>0</v>
      </c>
      <c r="FE8" s="17">
        <v>0</v>
      </c>
      <c r="FF8" s="17">
        <v>0</v>
      </c>
      <c r="FG8" s="17">
        <v>0</v>
      </c>
      <c r="FH8" s="17">
        <v>0</v>
      </c>
      <c r="FI8" s="17">
        <v>0</v>
      </c>
      <c r="FJ8" s="17">
        <v>0</v>
      </c>
      <c r="FK8" s="17">
        <v>0</v>
      </c>
      <c r="FL8" s="17">
        <v>0</v>
      </c>
      <c r="FM8" s="17">
        <v>0</v>
      </c>
      <c r="FN8" s="17">
        <v>0</v>
      </c>
      <c r="FO8" s="17">
        <v>0</v>
      </c>
      <c r="FP8" s="17">
        <v>0</v>
      </c>
      <c r="FQ8" s="17">
        <v>0</v>
      </c>
      <c r="FR8" s="17"/>
      <c r="FS8" s="17"/>
      <c r="FT8" s="17"/>
      <c r="FU8" s="17"/>
      <c r="FV8" s="17"/>
      <c r="FW8" s="17">
        <v>0</v>
      </c>
      <c r="FX8" s="17">
        <v>0</v>
      </c>
      <c r="FY8" s="17">
        <v>0</v>
      </c>
      <c r="FZ8" s="17"/>
      <c r="GA8" s="17"/>
      <c r="GB8" s="17"/>
      <c r="GC8" s="17">
        <v>0</v>
      </c>
      <c r="GD8" s="17"/>
      <c r="GE8" s="17">
        <v>0</v>
      </c>
      <c r="GF8" s="17"/>
      <c r="GG8" s="17">
        <v>0</v>
      </c>
      <c r="GH8" s="17"/>
      <c r="GI8" s="17"/>
      <c r="GJ8" s="17">
        <v>0</v>
      </c>
      <c r="GK8" s="17"/>
      <c r="GL8" s="17"/>
      <c r="GM8" s="17"/>
      <c r="GN8" s="17">
        <v>0</v>
      </c>
      <c r="GO8" s="17">
        <v>0</v>
      </c>
      <c r="GP8" s="17">
        <v>0</v>
      </c>
      <c r="GQ8" s="17"/>
      <c r="GR8" s="17">
        <v>0</v>
      </c>
      <c r="GS8" s="17"/>
      <c r="GT8" s="17"/>
      <c r="GU8" s="17"/>
      <c r="GV8" s="17">
        <v>0</v>
      </c>
      <c r="GW8" s="17"/>
      <c r="GX8" s="17"/>
      <c r="GY8" s="17"/>
      <c r="GZ8" s="17"/>
      <c r="HA8" s="17"/>
      <c r="HB8" s="30"/>
    </row>
    <row r="9" spans="1:210" ht="25.5" customHeight="1" x14ac:dyDescent="0.2">
      <c r="A9" s="48">
        <v>5</v>
      </c>
      <c r="B9" s="3" t="s">
        <v>101</v>
      </c>
      <c r="C9" s="10" t="s">
        <v>68</v>
      </c>
      <c r="D9" s="24" t="s">
        <v>18</v>
      </c>
      <c r="E9" s="23">
        <v>80.447330164871985</v>
      </c>
      <c r="F9" s="147">
        <v>4052</v>
      </c>
      <c r="G9" s="18"/>
      <c r="H9" s="5">
        <v>85.150319993427004</v>
      </c>
      <c r="I9" s="5">
        <v>80.762418919142419</v>
      </c>
      <c r="J9" s="5">
        <v>81.919813200916451</v>
      </c>
      <c r="K9" s="5">
        <v>81.743326964370553</v>
      </c>
      <c r="L9" s="5">
        <v>87.64942566983413</v>
      </c>
      <c r="M9" s="5">
        <v>80.126728882487541</v>
      </c>
      <c r="N9" s="5">
        <v>78.527625492920066</v>
      </c>
      <c r="O9" s="5">
        <v>87.64061973679847</v>
      </c>
      <c r="P9" s="5">
        <v>81.588172641338147</v>
      </c>
      <c r="Q9" s="5">
        <v>82.519256354425494</v>
      </c>
      <c r="R9" s="5">
        <v>71.871813418537371</v>
      </c>
      <c r="S9" s="5">
        <v>89.549469109134847</v>
      </c>
      <c r="T9" s="5">
        <v>88.506764372173748</v>
      </c>
      <c r="U9" s="5">
        <v>80.503487671632925</v>
      </c>
      <c r="V9" s="5">
        <v>82.321257566042121</v>
      </c>
      <c r="W9" s="5">
        <v>78.871152284431844</v>
      </c>
      <c r="X9" s="5">
        <v>70.73817956746376</v>
      </c>
      <c r="Y9" s="18"/>
      <c r="Z9" s="153">
        <v>62.492958904483601</v>
      </c>
      <c r="AA9" s="165">
        <v>92.525517601227179</v>
      </c>
      <c r="AB9" s="5">
        <v>67.322014716701545</v>
      </c>
      <c r="AC9" s="5">
        <v>77.884283601789264</v>
      </c>
      <c r="AD9" s="5">
        <v>86.095050454273391</v>
      </c>
      <c r="AE9" s="5">
        <v>83.287811644865002</v>
      </c>
      <c r="AF9" s="5">
        <v>74.594096941026066</v>
      </c>
      <c r="AG9" s="5">
        <v>76.702917932784729</v>
      </c>
      <c r="AH9" s="5">
        <v>80.549428257281392</v>
      </c>
      <c r="AI9" s="5">
        <v>82.139690788471214</v>
      </c>
      <c r="AJ9" s="5">
        <v>83.34112681846598</v>
      </c>
      <c r="AK9" s="5">
        <v>84.073012851947809</v>
      </c>
      <c r="AL9" s="5">
        <v>88.506764372173748</v>
      </c>
      <c r="AM9" s="5">
        <v>71.012038857429303</v>
      </c>
      <c r="AN9" s="5">
        <v>81.680581979528654</v>
      </c>
      <c r="AO9" s="5">
        <v>78.226804605827354</v>
      </c>
      <c r="AP9" s="5">
        <v>89.388143961501058</v>
      </c>
      <c r="AQ9" s="5">
        <v>76.557147094103712</v>
      </c>
      <c r="AR9" s="5">
        <v>73.915873237202632</v>
      </c>
      <c r="AS9" s="5">
        <v>89.696561684434286</v>
      </c>
      <c r="AT9" s="5">
        <v>68.788845231388223</v>
      </c>
      <c r="AU9" s="5">
        <v>68.528074152497581</v>
      </c>
      <c r="AV9" s="5">
        <v>76.766853736856547</v>
      </c>
      <c r="AW9" s="5">
        <v>84.835224892827938</v>
      </c>
      <c r="AX9" s="5">
        <v>80.341607346462041</v>
      </c>
      <c r="AY9" s="5">
        <v>77.78175556448636</v>
      </c>
      <c r="AZ9" s="5">
        <v>85.396959663291966</v>
      </c>
      <c r="BA9" s="5">
        <v>81.323441795548518</v>
      </c>
      <c r="BB9" s="5">
        <v>84.672877608165663</v>
      </c>
      <c r="BC9" s="5">
        <v>88.729063643582208</v>
      </c>
      <c r="BD9" s="5">
        <v>79.437052252547318</v>
      </c>
      <c r="BE9" s="5">
        <v>84.685286507214883</v>
      </c>
      <c r="BF9" s="5">
        <v>78.329488353988907</v>
      </c>
      <c r="BG9" s="5">
        <v>90.074472524060184</v>
      </c>
      <c r="BH9" s="5">
        <v>84.222693335693833</v>
      </c>
      <c r="BI9" s="5">
        <v>85.571257551908047</v>
      </c>
      <c r="BJ9" s="5">
        <v>87.718536477031677</v>
      </c>
      <c r="BK9" s="5">
        <v>90.288183911906984</v>
      </c>
      <c r="BL9" s="5">
        <v>77.74082504821817</v>
      </c>
      <c r="BM9" s="5">
        <v>83.88502732443564</v>
      </c>
      <c r="BN9" s="5"/>
      <c r="BO9" s="5">
        <v>65.883348312300811</v>
      </c>
      <c r="BP9" s="5">
        <v>74.567195263588872</v>
      </c>
      <c r="BQ9" s="5">
        <v>73.75538813394904</v>
      </c>
      <c r="BR9" s="5">
        <v>80.762418919142419</v>
      </c>
      <c r="BS9" s="5">
        <v>87.93183830170625</v>
      </c>
      <c r="BT9" s="5"/>
      <c r="BU9" s="5"/>
      <c r="BV9" s="5"/>
      <c r="BW9" s="5"/>
      <c r="BX9" s="5"/>
      <c r="BY9" s="5">
        <v>62.492958904483601</v>
      </c>
      <c r="BZ9" s="5">
        <v>77.922892677446427</v>
      </c>
      <c r="CA9" s="5">
        <v>90.523656262884117</v>
      </c>
      <c r="CB9" s="5"/>
      <c r="CC9" s="5"/>
      <c r="CD9" s="5"/>
      <c r="CE9" s="5">
        <v>81.633335605882991</v>
      </c>
      <c r="CF9" s="5"/>
      <c r="CG9" s="5">
        <v>87.019626970762431</v>
      </c>
      <c r="CH9" s="5"/>
      <c r="CI9" s="5">
        <v>92.525517601227179</v>
      </c>
      <c r="CJ9" s="5"/>
      <c r="CK9" s="5"/>
      <c r="CL9" s="5">
        <v>69.141597129977029</v>
      </c>
      <c r="CM9" s="5"/>
      <c r="CN9" s="5"/>
      <c r="CO9" s="5"/>
      <c r="CP9" s="5">
        <v>88.189163105820782</v>
      </c>
      <c r="CQ9" s="5">
        <v>64.189134858467384</v>
      </c>
      <c r="CR9" s="5">
        <v>87.007965278073371</v>
      </c>
      <c r="CS9" s="5"/>
      <c r="CT9" s="5">
        <v>84.828906130384794</v>
      </c>
      <c r="CU9" s="5"/>
      <c r="CV9" s="5"/>
      <c r="CW9" s="5"/>
      <c r="CX9" s="5"/>
      <c r="CY9" s="5"/>
      <c r="CZ9" s="5"/>
      <c r="DA9" s="5"/>
      <c r="DB9" s="5"/>
      <c r="DC9" s="5"/>
      <c r="DD9" s="5"/>
      <c r="DE9" s="5"/>
      <c r="DF9" s="29">
        <v>0</v>
      </c>
      <c r="DG9" s="17">
        <v>0</v>
      </c>
      <c r="DH9" s="17">
        <v>0</v>
      </c>
      <c r="DI9" s="17">
        <v>0</v>
      </c>
      <c r="DJ9" s="17">
        <v>1</v>
      </c>
      <c r="DK9" s="17">
        <v>0</v>
      </c>
      <c r="DL9" s="17">
        <v>0</v>
      </c>
      <c r="DM9" s="17">
        <v>1</v>
      </c>
      <c r="DN9" s="17">
        <v>0</v>
      </c>
      <c r="DO9" s="17">
        <v>0</v>
      </c>
      <c r="DP9" s="17">
        <v>-1</v>
      </c>
      <c r="DQ9" s="17">
        <v>1</v>
      </c>
      <c r="DR9" s="17">
        <v>0</v>
      </c>
      <c r="DS9" s="17">
        <v>0</v>
      </c>
      <c r="DT9" s="17">
        <v>0</v>
      </c>
      <c r="DU9" s="17">
        <v>0</v>
      </c>
      <c r="DV9" s="30">
        <v>-1</v>
      </c>
      <c r="DW9" s="5"/>
      <c r="DX9" s="5"/>
      <c r="DY9" s="5"/>
      <c r="DZ9" s="29">
        <v>-1</v>
      </c>
      <c r="EA9" s="17">
        <v>0</v>
      </c>
      <c r="EB9" s="17">
        <v>0</v>
      </c>
      <c r="EC9" s="17">
        <v>0</v>
      </c>
      <c r="ED9" s="17">
        <v>0</v>
      </c>
      <c r="EE9" s="17">
        <v>0</v>
      </c>
      <c r="EF9" s="17">
        <v>0</v>
      </c>
      <c r="EG9" s="17">
        <v>0</v>
      </c>
      <c r="EH9" s="17">
        <v>0</v>
      </c>
      <c r="EI9" s="17">
        <v>0</v>
      </c>
      <c r="EJ9" s="17">
        <v>0</v>
      </c>
      <c r="EK9" s="17">
        <v>0</v>
      </c>
      <c r="EL9" s="17">
        <v>0</v>
      </c>
      <c r="EM9" s="17">
        <v>0</v>
      </c>
      <c r="EN9" s="17">
        <v>0</v>
      </c>
      <c r="EO9" s="17">
        <v>0</v>
      </c>
      <c r="EP9" s="17">
        <v>0</v>
      </c>
      <c r="EQ9" s="17">
        <v>0</v>
      </c>
      <c r="ER9" s="17">
        <v>0</v>
      </c>
      <c r="ES9" s="17">
        <v>0</v>
      </c>
      <c r="ET9" s="17">
        <v>0</v>
      </c>
      <c r="EU9" s="17">
        <v>0</v>
      </c>
      <c r="EV9" s="17">
        <v>0</v>
      </c>
      <c r="EW9" s="17">
        <v>0</v>
      </c>
      <c r="EX9" s="17">
        <v>0</v>
      </c>
      <c r="EY9" s="17">
        <v>0</v>
      </c>
      <c r="EZ9" s="17">
        <v>0</v>
      </c>
      <c r="FA9" s="17">
        <v>0</v>
      </c>
      <c r="FB9" s="17">
        <v>0</v>
      </c>
      <c r="FC9" s="17">
        <v>0</v>
      </c>
      <c r="FD9" s="17">
        <v>0</v>
      </c>
      <c r="FE9" s="17">
        <v>1</v>
      </c>
      <c r="FF9" s="17">
        <v>0</v>
      </c>
      <c r="FG9" s="17">
        <v>0</v>
      </c>
      <c r="FH9" s="17">
        <v>0</v>
      </c>
      <c r="FI9" s="17">
        <v>0</v>
      </c>
      <c r="FJ9" s="17">
        <v>0</v>
      </c>
      <c r="FK9" s="17">
        <v>0</v>
      </c>
      <c r="FL9" s="17"/>
      <c r="FM9" s="17">
        <v>0</v>
      </c>
      <c r="FN9" s="17">
        <v>0</v>
      </c>
      <c r="FO9" s="17">
        <v>0</v>
      </c>
      <c r="FP9" s="17">
        <v>0</v>
      </c>
      <c r="FQ9" s="17">
        <v>0</v>
      </c>
      <c r="FR9" s="17"/>
      <c r="FS9" s="17"/>
      <c r="FT9" s="17"/>
      <c r="FU9" s="17"/>
      <c r="FV9" s="17"/>
      <c r="FW9" s="17">
        <v>0</v>
      </c>
      <c r="FX9" s="17">
        <v>0</v>
      </c>
      <c r="FY9" s="17">
        <v>0</v>
      </c>
      <c r="FZ9" s="17"/>
      <c r="GA9" s="17"/>
      <c r="GB9" s="17"/>
      <c r="GC9" s="17">
        <v>0</v>
      </c>
      <c r="GD9" s="17"/>
      <c r="GE9" s="17">
        <v>0</v>
      </c>
      <c r="GF9" s="17"/>
      <c r="GG9" s="17">
        <v>0</v>
      </c>
      <c r="GH9" s="17"/>
      <c r="GI9" s="17"/>
      <c r="GJ9" s="17">
        <v>0</v>
      </c>
      <c r="GK9" s="17"/>
      <c r="GL9" s="17"/>
      <c r="GM9" s="17"/>
      <c r="GN9" s="17">
        <v>0</v>
      </c>
      <c r="GO9" s="17">
        <v>0</v>
      </c>
      <c r="GP9" s="17">
        <v>0</v>
      </c>
      <c r="GQ9" s="17"/>
      <c r="GR9" s="17">
        <v>0</v>
      </c>
      <c r="GS9" s="17"/>
      <c r="GT9" s="17"/>
      <c r="GU9" s="17"/>
      <c r="GV9" s="17"/>
      <c r="GW9" s="17"/>
      <c r="GX9" s="17"/>
      <c r="GY9" s="17"/>
      <c r="GZ9" s="17"/>
      <c r="HA9" s="17"/>
      <c r="HB9" s="30"/>
    </row>
    <row r="10" spans="1:210" ht="25.5" customHeight="1" x14ac:dyDescent="0.2">
      <c r="A10" s="48">
        <v>6</v>
      </c>
      <c r="B10" s="3" t="s">
        <v>101</v>
      </c>
      <c r="C10" s="10" t="s">
        <v>69</v>
      </c>
      <c r="D10" s="24" t="s">
        <v>18</v>
      </c>
      <c r="E10" s="23">
        <v>85.482253600166274</v>
      </c>
      <c r="F10" s="147">
        <v>4115</v>
      </c>
      <c r="G10" s="18"/>
      <c r="H10" s="5">
        <v>89.377806750966741</v>
      </c>
      <c r="I10" s="5">
        <v>98.081361146449623</v>
      </c>
      <c r="J10" s="5">
        <v>88.93435794817907</v>
      </c>
      <c r="K10" s="5">
        <v>89.766872571702265</v>
      </c>
      <c r="L10" s="5">
        <v>90.975383755756695</v>
      </c>
      <c r="M10" s="5">
        <v>84.300003233125352</v>
      </c>
      <c r="N10" s="5">
        <v>88.901725075720108</v>
      </c>
      <c r="O10" s="5">
        <v>91.003392304936838</v>
      </c>
      <c r="P10" s="5">
        <v>84.96593769392031</v>
      </c>
      <c r="Q10" s="5">
        <v>86.17391060141432</v>
      </c>
      <c r="R10" s="5">
        <v>79.866308208676713</v>
      </c>
      <c r="S10" s="5">
        <v>89.919873819023792</v>
      </c>
      <c r="T10" s="5">
        <v>90.016733989578384</v>
      </c>
      <c r="U10" s="5">
        <v>79.662322050495789</v>
      </c>
      <c r="V10" s="5">
        <v>85.675243261921068</v>
      </c>
      <c r="W10" s="5">
        <v>83.932849934584652</v>
      </c>
      <c r="X10" s="5">
        <v>75.40938140485099</v>
      </c>
      <c r="Y10" s="18"/>
      <c r="Z10" s="153">
        <v>66.774456023079438</v>
      </c>
      <c r="AA10" s="165">
        <v>98.711439156416347</v>
      </c>
      <c r="AB10" s="5">
        <v>75.110536115719555</v>
      </c>
      <c r="AC10" s="5">
        <v>83.50409990834585</v>
      </c>
      <c r="AD10" s="5">
        <v>88.696951828213614</v>
      </c>
      <c r="AE10" s="5">
        <v>89.507425814108942</v>
      </c>
      <c r="AF10" s="5">
        <v>83.125760765811606</v>
      </c>
      <c r="AG10" s="5">
        <v>88.973183809347915</v>
      </c>
      <c r="AH10" s="5">
        <v>77.578262289988615</v>
      </c>
      <c r="AI10" s="5">
        <v>82.780453243440405</v>
      </c>
      <c r="AJ10" s="5">
        <v>83.569638095320428</v>
      </c>
      <c r="AK10" s="5">
        <v>87.4975329310234</v>
      </c>
      <c r="AL10" s="5">
        <v>90.016733989578384</v>
      </c>
      <c r="AM10" s="5">
        <v>75.553419563949461</v>
      </c>
      <c r="AN10" s="5">
        <v>85.6681835031725</v>
      </c>
      <c r="AO10" s="5">
        <v>83.643713696868403</v>
      </c>
      <c r="AP10" s="5">
        <v>88.92763728828055</v>
      </c>
      <c r="AQ10" s="5">
        <v>84.113280261931195</v>
      </c>
      <c r="AR10" s="5">
        <v>80.11535115730139</v>
      </c>
      <c r="AS10" s="5">
        <v>91.727712477422656</v>
      </c>
      <c r="AT10" s="5">
        <v>73.824296915161241</v>
      </c>
      <c r="AU10" s="5">
        <v>78.942078935563714</v>
      </c>
      <c r="AV10" s="5">
        <v>66.774456023079438</v>
      </c>
      <c r="AW10" s="5">
        <v>91.470298929937172</v>
      </c>
      <c r="AX10" s="5">
        <v>85.1480775510651</v>
      </c>
      <c r="AY10" s="5">
        <v>79.929044170256944</v>
      </c>
      <c r="AZ10" s="5">
        <v>92.933365119632128</v>
      </c>
      <c r="BA10" s="5">
        <v>90.173022220493607</v>
      </c>
      <c r="BB10" s="5">
        <v>87.711884426094173</v>
      </c>
      <c r="BC10" s="5">
        <v>87.489755273031719</v>
      </c>
      <c r="BD10" s="5">
        <v>85.371301385278187</v>
      </c>
      <c r="BE10" s="5">
        <v>90.064954433052662</v>
      </c>
      <c r="BF10" s="5">
        <v>73.51717209290635</v>
      </c>
      <c r="BG10" s="5">
        <v>92.599373268992593</v>
      </c>
      <c r="BH10" s="5">
        <v>94.084324435668648</v>
      </c>
      <c r="BI10" s="5">
        <v>93.952387085031489</v>
      </c>
      <c r="BJ10" s="5">
        <v>93.850037805663874</v>
      </c>
      <c r="BK10" s="5">
        <v>89.609896925605199</v>
      </c>
      <c r="BL10" s="5">
        <v>81.689915183675723</v>
      </c>
      <c r="BM10" s="5">
        <v>90.270598694083844</v>
      </c>
      <c r="BN10" s="5"/>
      <c r="BO10" s="5">
        <v>86.301132900216999</v>
      </c>
      <c r="BP10" s="5">
        <v>90.937683853682643</v>
      </c>
      <c r="BQ10" s="5">
        <v>75.605688828204478</v>
      </c>
      <c r="BR10" s="5">
        <v>98.081361146449623</v>
      </c>
      <c r="BS10" s="5">
        <v>85.285879365679264</v>
      </c>
      <c r="BT10" s="5"/>
      <c r="BU10" s="5"/>
      <c r="BV10" s="5"/>
      <c r="BW10" s="5"/>
      <c r="BX10" s="5"/>
      <c r="BY10" s="5">
        <v>71.820297111815378</v>
      </c>
      <c r="BZ10" s="5">
        <v>98.711439156416347</v>
      </c>
      <c r="CA10" s="5">
        <v>87.034817186478904</v>
      </c>
      <c r="CB10" s="5"/>
      <c r="CC10" s="5"/>
      <c r="CD10" s="5"/>
      <c r="CE10" s="5">
        <v>89.40683581023778</v>
      </c>
      <c r="CF10" s="5"/>
      <c r="CG10" s="5">
        <v>90.931598788204525</v>
      </c>
      <c r="CH10" s="5"/>
      <c r="CI10" s="5">
        <v>95.620505147483343</v>
      </c>
      <c r="CJ10" s="5"/>
      <c r="CK10" s="5"/>
      <c r="CL10" s="5">
        <v>85.886583965237719</v>
      </c>
      <c r="CM10" s="5">
        <v>89.630412890397167</v>
      </c>
      <c r="CN10" s="5"/>
      <c r="CO10" s="5"/>
      <c r="CP10" s="5">
        <v>82.285854539260868</v>
      </c>
      <c r="CQ10" s="5">
        <v>77.218272892824231</v>
      </c>
      <c r="CR10" s="5">
        <v>87.007965278073371</v>
      </c>
      <c r="CS10" s="5"/>
      <c r="CT10" s="5">
        <v>94.630087401408289</v>
      </c>
      <c r="CU10" s="5"/>
      <c r="CV10" s="5"/>
      <c r="CW10" s="5"/>
      <c r="CX10" s="5">
        <v>83.54705923032374</v>
      </c>
      <c r="CY10" s="5"/>
      <c r="CZ10" s="5"/>
      <c r="DA10" s="5"/>
      <c r="DB10" s="5"/>
      <c r="DC10" s="5"/>
      <c r="DD10" s="5"/>
      <c r="DE10" s="5"/>
      <c r="DF10" s="29">
        <v>0</v>
      </c>
      <c r="DG10" s="17">
        <v>1</v>
      </c>
      <c r="DH10" s="17">
        <v>0</v>
      </c>
      <c r="DI10" s="17">
        <v>0</v>
      </c>
      <c r="DJ10" s="17">
        <v>0</v>
      </c>
      <c r="DK10" s="17">
        <v>0</v>
      </c>
      <c r="DL10" s="17">
        <v>0</v>
      </c>
      <c r="DM10" s="17">
        <v>1</v>
      </c>
      <c r="DN10" s="17">
        <v>0</v>
      </c>
      <c r="DO10" s="17">
        <v>0</v>
      </c>
      <c r="DP10" s="17">
        <v>0</v>
      </c>
      <c r="DQ10" s="17">
        <v>0</v>
      </c>
      <c r="DR10" s="17">
        <v>0</v>
      </c>
      <c r="DS10" s="17">
        <v>0</v>
      </c>
      <c r="DT10" s="17">
        <v>0</v>
      </c>
      <c r="DU10" s="17">
        <v>0</v>
      </c>
      <c r="DV10" s="30">
        <v>-1</v>
      </c>
      <c r="DW10" s="5"/>
      <c r="DX10" s="5"/>
      <c r="DY10" s="5"/>
      <c r="DZ10" s="29">
        <v>0</v>
      </c>
      <c r="EA10" s="17">
        <v>0</v>
      </c>
      <c r="EB10" s="17">
        <v>0</v>
      </c>
      <c r="EC10" s="17">
        <v>0</v>
      </c>
      <c r="ED10" s="17">
        <v>0</v>
      </c>
      <c r="EE10" s="17">
        <v>0</v>
      </c>
      <c r="EF10" s="17">
        <v>0</v>
      </c>
      <c r="EG10" s="17">
        <v>0</v>
      </c>
      <c r="EH10" s="17">
        <v>0</v>
      </c>
      <c r="EI10" s="17">
        <v>0</v>
      </c>
      <c r="EJ10" s="17">
        <v>0</v>
      </c>
      <c r="EK10" s="17">
        <v>-1</v>
      </c>
      <c r="EL10" s="17">
        <v>0</v>
      </c>
      <c r="EM10" s="17">
        <v>0</v>
      </c>
      <c r="EN10" s="17">
        <v>0</v>
      </c>
      <c r="EO10" s="17">
        <v>0</v>
      </c>
      <c r="EP10" s="17">
        <v>0</v>
      </c>
      <c r="EQ10" s="17">
        <v>0</v>
      </c>
      <c r="ER10" s="17">
        <v>0</v>
      </c>
      <c r="ES10" s="17">
        <v>0</v>
      </c>
      <c r="ET10" s="17">
        <v>-1</v>
      </c>
      <c r="EU10" s="17">
        <v>0</v>
      </c>
      <c r="EV10" s="17">
        <v>0</v>
      </c>
      <c r="EW10" s="17">
        <v>0</v>
      </c>
      <c r="EX10" s="17">
        <v>0</v>
      </c>
      <c r="EY10" s="17">
        <v>0</v>
      </c>
      <c r="EZ10" s="17">
        <v>0</v>
      </c>
      <c r="FA10" s="17">
        <v>0</v>
      </c>
      <c r="FB10" s="17">
        <v>0</v>
      </c>
      <c r="FC10" s="17">
        <v>0</v>
      </c>
      <c r="FD10" s="17">
        <v>0</v>
      </c>
      <c r="FE10" s="17">
        <v>0</v>
      </c>
      <c r="FF10" s="17">
        <v>0</v>
      </c>
      <c r="FG10" s="17">
        <v>0</v>
      </c>
      <c r="FH10" s="17">
        <v>0</v>
      </c>
      <c r="FI10" s="17">
        <v>0</v>
      </c>
      <c r="FJ10" s="17">
        <v>0</v>
      </c>
      <c r="FK10" s="17">
        <v>0</v>
      </c>
      <c r="FL10" s="17"/>
      <c r="FM10" s="17">
        <v>0</v>
      </c>
      <c r="FN10" s="17">
        <v>0</v>
      </c>
      <c r="FO10" s="17">
        <v>0</v>
      </c>
      <c r="FP10" s="17">
        <v>1</v>
      </c>
      <c r="FQ10" s="17">
        <v>0</v>
      </c>
      <c r="FR10" s="17"/>
      <c r="FS10" s="17"/>
      <c r="FT10" s="17"/>
      <c r="FU10" s="17"/>
      <c r="FV10" s="17"/>
      <c r="FW10" s="17">
        <v>0</v>
      </c>
      <c r="FX10" s="17">
        <v>1</v>
      </c>
      <c r="FY10" s="17">
        <v>0</v>
      </c>
      <c r="FZ10" s="17"/>
      <c r="GA10" s="17"/>
      <c r="GB10" s="17"/>
      <c r="GC10" s="17">
        <v>0</v>
      </c>
      <c r="GD10" s="17"/>
      <c r="GE10" s="17">
        <v>0</v>
      </c>
      <c r="GF10" s="17"/>
      <c r="GG10" s="17">
        <v>0</v>
      </c>
      <c r="GH10" s="17"/>
      <c r="GI10" s="17"/>
      <c r="GJ10" s="17">
        <v>0</v>
      </c>
      <c r="GK10" s="17">
        <v>0</v>
      </c>
      <c r="GL10" s="17"/>
      <c r="GM10" s="17"/>
      <c r="GN10" s="17">
        <v>0</v>
      </c>
      <c r="GO10" s="17">
        <v>0</v>
      </c>
      <c r="GP10" s="17">
        <v>0</v>
      </c>
      <c r="GQ10" s="17"/>
      <c r="GR10" s="17">
        <v>0</v>
      </c>
      <c r="GS10" s="17"/>
      <c r="GT10" s="17"/>
      <c r="GU10" s="17"/>
      <c r="GV10" s="17">
        <v>0</v>
      </c>
      <c r="GW10" s="17"/>
      <c r="GX10" s="17"/>
      <c r="GY10" s="17"/>
      <c r="GZ10" s="17"/>
      <c r="HA10" s="17"/>
      <c r="HB10" s="30"/>
    </row>
    <row r="11" spans="1:210" ht="25.5" customHeight="1" x14ac:dyDescent="0.2">
      <c r="A11" s="48">
        <v>7</v>
      </c>
      <c r="B11" s="3" t="s">
        <v>307</v>
      </c>
      <c r="C11" s="10" t="s">
        <v>70</v>
      </c>
      <c r="D11" s="24" t="s">
        <v>11</v>
      </c>
      <c r="E11" s="23">
        <v>79.008841873427443</v>
      </c>
      <c r="F11" s="147">
        <v>16570</v>
      </c>
      <c r="G11" s="18"/>
      <c r="H11" s="5">
        <v>84.139621435346982</v>
      </c>
      <c r="I11" s="5">
        <v>80.346543835403992</v>
      </c>
      <c r="J11" s="5">
        <v>80.661405474549667</v>
      </c>
      <c r="K11" s="5">
        <v>79.837586428915102</v>
      </c>
      <c r="L11" s="5">
        <v>83.075758619761842</v>
      </c>
      <c r="M11" s="5">
        <v>81.960005581310696</v>
      </c>
      <c r="N11" s="5">
        <v>74.490902068279652</v>
      </c>
      <c r="O11" s="5">
        <v>81.699801427703818</v>
      </c>
      <c r="P11" s="5">
        <v>81.570113995614463</v>
      </c>
      <c r="Q11" s="5">
        <v>79.62794318276319</v>
      </c>
      <c r="R11" s="5">
        <v>72.560613100602851</v>
      </c>
      <c r="S11" s="5">
        <v>82.798558402987936</v>
      </c>
      <c r="T11" s="5">
        <v>77.731383563338312</v>
      </c>
      <c r="U11" s="5">
        <v>78.077075796923424</v>
      </c>
      <c r="V11" s="5">
        <v>81.363638475941059</v>
      </c>
      <c r="W11" s="5">
        <v>84.184858291584447</v>
      </c>
      <c r="X11" s="5">
        <v>69.361541045009417</v>
      </c>
      <c r="Y11" s="18"/>
      <c r="Z11" s="153">
        <v>60.038652887006215</v>
      </c>
      <c r="AA11" s="165">
        <v>93.192354867935776</v>
      </c>
      <c r="AB11" s="5">
        <v>76.037516239930724</v>
      </c>
      <c r="AC11" s="5">
        <v>79.847836957294277</v>
      </c>
      <c r="AD11" s="5">
        <v>82.75805587483913</v>
      </c>
      <c r="AE11" s="5">
        <v>84.368835622467756</v>
      </c>
      <c r="AF11" s="5">
        <v>70.433681355323642</v>
      </c>
      <c r="AG11" s="5">
        <v>69.900322306406409</v>
      </c>
      <c r="AH11" s="5">
        <v>78.297825695588458</v>
      </c>
      <c r="AI11" s="5">
        <v>80.706666572310084</v>
      </c>
      <c r="AJ11" s="5">
        <v>77.592708923741711</v>
      </c>
      <c r="AK11" s="5">
        <v>80.329634758983829</v>
      </c>
      <c r="AL11" s="5">
        <v>77.731383563338312</v>
      </c>
      <c r="AM11" s="5">
        <v>69.754245553801525</v>
      </c>
      <c r="AN11" s="5">
        <v>74.741048953013987</v>
      </c>
      <c r="AO11" s="5">
        <v>75.693452370150879</v>
      </c>
      <c r="AP11" s="5">
        <v>90.155953532649946</v>
      </c>
      <c r="AQ11" s="5">
        <v>79.659163063159525</v>
      </c>
      <c r="AR11" s="5">
        <v>79.062780449070786</v>
      </c>
      <c r="AS11" s="5">
        <v>60.038652887006215</v>
      </c>
      <c r="AT11" s="5">
        <v>68.612832711012601</v>
      </c>
      <c r="AU11" s="5">
        <v>73.062755934846948</v>
      </c>
      <c r="AV11" s="5">
        <v>77.307810212229938</v>
      </c>
      <c r="AW11" s="5">
        <v>76.460026849713714</v>
      </c>
      <c r="AX11" s="5">
        <v>85.9194761029012</v>
      </c>
      <c r="AY11" s="5">
        <v>68.776130076865599</v>
      </c>
      <c r="AZ11" s="5">
        <v>82.018195090637363</v>
      </c>
      <c r="BA11" s="5">
        <v>80.45784511832295</v>
      </c>
      <c r="BB11" s="5">
        <v>77.402100715059717</v>
      </c>
      <c r="BC11" s="5">
        <v>86.296439704162083</v>
      </c>
      <c r="BD11" s="5">
        <v>82.500978460889201</v>
      </c>
      <c r="BE11" s="5">
        <v>77.634738796599095</v>
      </c>
      <c r="BF11" s="5">
        <v>84.295003983298059</v>
      </c>
      <c r="BG11" s="5">
        <v>80.747326059649495</v>
      </c>
      <c r="BH11" s="5">
        <v>78.976723085691006</v>
      </c>
      <c r="BI11" s="5">
        <v>80.324447088689425</v>
      </c>
      <c r="BJ11" s="5">
        <v>79.744289662524281</v>
      </c>
      <c r="BK11" s="5">
        <v>83.76699127957616</v>
      </c>
      <c r="BL11" s="5">
        <v>79.414787041959315</v>
      </c>
      <c r="BM11" s="5">
        <v>85.483122809231446</v>
      </c>
      <c r="BN11" s="5">
        <v>76.201633575800514</v>
      </c>
      <c r="BO11" s="5">
        <v>81.590490860017695</v>
      </c>
      <c r="BP11" s="5">
        <v>76.097048421949211</v>
      </c>
      <c r="BQ11" s="5">
        <v>74.540797421183242</v>
      </c>
      <c r="BR11" s="5">
        <v>80.346543835403992</v>
      </c>
      <c r="BS11" s="5">
        <v>81.121260728195637</v>
      </c>
      <c r="BT11" s="5">
        <v>82.781114148502525</v>
      </c>
      <c r="BU11" s="5">
        <v>84.110816641754099</v>
      </c>
      <c r="BV11" s="5">
        <v>76.106852245214355</v>
      </c>
      <c r="BW11" s="5">
        <v>76.438576569414067</v>
      </c>
      <c r="BX11" s="5">
        <v>88.777534567345526</v>
      </c>
      <c r="BY11" s="5">
        <v>84.620967571934571</v>
      </c>
      <c r="BZ11" s="5">
        <v>86.586372539632151</v>
      </c>
      <c r="CA11" s="5">
        <v>72.882637309895671</v>
      </c>
      <c r="CB11" s="5">
        <v>71.316640841666143</v>
      </c>
      <c r="CC11" s="5">
        <v>90.966463912591863</v>
      </c>
      <c r="CD11" s="5">
        <v>82.336151148441459</v>
      </c>
      <c r="CE11" s="5">
        <v>78.371080753311659</v>
      </c>
      <c r="CF11" s="5">
        <v>84.644732599438569</v>
      </c>
      <c r="CG11" s="5">
        <v>87.026194501874571</v>
      </c>
      <c r="CH11" s="5">
        <v>80.733274844543672</v>
      </c>
      <c r="CI11" s="5">
        <v>90.741160114500815</v>
      </c>
      <c r="CJ11" s="5">
        <v>87.691703502232855</v>
      </c>
      <c r="CK11" s="5">
        <v>75.507219725391778</v>
      </c>
      <c r="CL11" s="5">
        <v>82.992003219167032</v>
      </c>
      <c r="CM11" s="5">
        <v>92.158768703462343</v>
      </c>
      <c r="CN11" s="5">
        <v>89.52733968036101</v>
      </c>
      <c r="CO11" s="5">
        <v>88.684114693350352</v>
      </c>
      <c r="CP11" s="5">
        <v>93.192354867935776</v>
      </c>
      <c r="CQ11" s="5">
        <v>81.822949154649223</v>
      </c>
      <c r="CR11" s="5">
        <v>91.988761506464456</v>
      </c>
      <c r="CS11" s="5">
        <v>84.739372031742136</v>
      </c>
      <c r="CT11" s="5">
        <v>85.621440804954148</v>
      </c>
      <c r="CU11" s="5">
        <v>84.285101264174727</v>
      </c>
      <c r="CV11" s="5">
        <v>73.602018763040292</v>
      </c>
      <c r="CW11" s="5">
        <v>86.524028195177266</v>
      </c>
      <c r="CX11" s="5">
        <v>83.286137262978571</v>
      </c>
      <c r="CY11" s="5">
        <v>80.262346082202853</v>
      </c>
      <c r="CZ11" s="5">
        <v>79.030444517008164</v>
      </c>
      <c r="DA11" s="5">
        <v>82.921387671206716</v>
      </c>
      <c r="DB11" s="5">
        <v>77.838439583152223</v>
      </c>
      <c r="DC11" s="5">
        <v>84.909498121913401</v>
      </c>
      <c r="DD11" s="5">
        <v>86.374639217037441</v>
      </c>
      <c r="DE11" s="5"/>
      <c r="DF11" s="29">
        <v>1</v>
      </c>
      <c r="DG11" s="17">
        <v>0</v>
      </c>
      <c r="DH11" s="17">
        <v>0</v>
      </c>
      <c r="DI11" s="17">
        <v>0</v>
      </c>
      <c r="DJ11" s="17">
        <v>1</v>
      </c>
      <c r="DK11" s="17">
        <v>0</v>
      </c>
      <c r="DL11" s="17">
        <v>0</v>
      </c>
      <c r="DM11" s="17">
        <v>0</v>
      </c>
      <c r="DN11" s="17">
        <v>0</v>
      </c>
      <c r="DO11" s="17">
        <v>0</v>
      </c>
      <c r="DP11" s="17">
        <v>-1</v>
      </c>
      <c r="DQ11" s="17">
        <v>0</v>
      </c>
      <c r="DR11" s="17">
        <v>0</v>
      </c>
      <c r="DS11" s="17">
        <v>0</v>
      </c>
      <c r="DT11" s="17">
        <v>0</v>
      </c>
      <c r="DU11" s="17">
        <v>1</v>
      </c>
      <c r="DV11" s="30">
        <v>-1</v>
      </c>
      <c r="DW11" s="5"/>
      <c r="DX11" s="5"/>
      <c r="DY11" s="5"/>
      <c r="DZ11" s="29">
        <v>0</v>
      </c>
      <c r="EA11" s="17">
        <v>0</v>
      </c>
      <c r="EB11" s="17">
        <v>0</v>
      </c>
      <c r="EC11" s="17">
        <v>0</v>
      </c>
      <c r="ED11" s="17">
        <v>-1</v>
      </c>
      <c r="EE11" s="17">
        <v>-1</v>
      </c>
      <c r="EF11" s="17">
        <v>0</v>
      </c>
      <c r="EG11" s="17">
        <v>0</v>
      </c>
      <c r="EH11" s="17">
        <v>0</v>
      </c>
      <c r="EI11" s="17">
        <v>0</v>
      </c>
      <c r="EJ11" s="17">
        <v>0</v>
      </c>
      <c r="EK11" s="17">
        <v>-1</v>
      </c>
      <c r="EL11" s="17">
        <v>0</v>
      </c>
      <c r="EM11" s="17">
        <v>0</v>
      </c>
      <c r="EN11" s="17">
        <v>1</v>
      </c>
      <c r="EO11" s="17">
        <v>0</v>
      </c>
      <c r="EP11" s="17">
        <v>0</v>
      </c>
      <c r="EQ11" s="17">
        <v>-1</v>
      </c>
      <c r="ER11" s="17">
        <v>-1</v>
      </c>
      <c r="ES11" s="17">
        <v>0</v>
      </c>
      <c r="ET11" s="17">
        <v>0</v>
      </c>
      <c r="EU11" s="17">
        <v>0</v>
      </c>
      <c r="EV11" s="17">
        <v>1</v>
      </c>
      <c r="EW11" s="17">
        <v>-1</v>
      </c>
      <c r="EX11" s="17">
        <v>0</v>
      </c>
      <c r="EY11" s="17">
        <v>0</v>
      </c>
      <c r="EZ11" s="17">
        <v>0</v>
      </c>
      <c r="FA11" s="17">
        <v>1</v>
      </c>
      <c r="FB11" s="17">
        <v>0</v>
      </c>
      <c r="FC11" s="17">
        <v>0</v>
      </c>
      <c r="FD11" s="17">
        <v>0</v>
      </c>
      <c r="FE11" s="17">
        <v>0</v>
      </c>
      <c r="FF11" s="17">
        <v>0</v>
      </c>
      <c r="FG11" s="17">
        <v>0</v>
      </c>
      <c r="FH11" s="17">
        <v>0</v>
      </c>
      <c r="FI11" s="17">
        <v>0</v>
      </c>
      <c r="FJ11" s="17">
        <v>0</v>
      </c>
      <c r="FK11" s="17">
        <v>1</v>
      </c>
      <c r="FL11" s="17">
        <v>0</v>
      </c>
      <c r="FM11" s="17">
        <v>0</v>
      </c>
      <c r="FN11" s="17">
        <v>0</v>
      </c>
      <c r="FO11" s="17">
        <v>0</v>
      </c>
      <c r="FP11" s="17">
        <v>0</v>
      </c>
      <c r="FQ11" s="17">
        <v>0</v>
      </c>
      <c r="FR11" s="17">
        <v>0</v>
      </c>
      <c r="FS11" s="17">
        <v>0</v>
      </c>
      <c r="FT11" s="17">
        <v>0</v>
      </c>
      <c r="FU11" s="17">
        <v>0</v>
      </c>
      <c r="FV11" s="17">
        <v>0</v>
      </c>
      <c r="FW11" s="17">
        <v>0</v>
      </c>
      <c r="FX11" s="17">
        <v>0</v>
      </c>
      <c r="FY11" s="17">
        <v>0</v>
      </c>
      <c r="FZ11" s="17">
        <v>0</v>
      </c>
      <c r="GA11" s="17">
        <v>0</v>
      </c>
      <c r="GB11" s="17">
        <v>0</v>
      </c>
      <c r="GC11" s="17">
        <v>0</v>
      </c>
      <c r="GD11" s="17">
        <v>0</v>
      </c>
      <c r="GE11" s="17">
        <v>0</v>
      </c>
      <c r="GF11" s="17">
        <v>0</v>
      </c>
      <c r="GG11" s="17">
        <v>1</v>
      </c>
      <c r="GH11" s="17">
        <v>0</v>
      </c>
      <c r="GI11" s="17">
        <v>0</v>
      </c>
      <c r="GJ11" s="17">
        <v>0</v>
      </c>
      <c r="GK11" s="17">
        <v>1</v>
      </c>
      <c r="GL11" s="17">
        <v>0</v>
      </c>
      <c r="GM11" s="17">
        <v>0</v>
      </c>
      <c r="GN11" s="17">
        <v>1</v>
      </c>
      <c r="GO11" s="17">
        <v>0</v>
      </c>
      <c r="GP11" s="17">
        <v>1</v>
      </c>
      <c r="GQ11" s="17">
        <v>0</v>
      </c>
      <c r="GR11" s="17">
        <v>0</v>
      </c>
      <c r="GS11" s="17">
        <v>0</v>
      </c>
      <c r="GT11" s="17">
        <v>0</v>
      </c>
      <c r="GU11" s="17">
        <v>0</v>
      </c>
      <c r="GV11" s="17">
        <v>0</v>
      </c>
      <c r="GW11" s="17">
        <v>0</v>
      </c>
      <c r="GX11" s="17">
        <v>0</v>
      </c>
      <c r="GY11" s="17">
        <v>0</v>
      </c>
      <c r="GZ11" s="17">
        <v>0</v>
      </c>
      <c r="HA11" s="17">
        <v>0</v>
      </c>
      <c r="HB11" s="30">
        <v>0</v>
      </c>
    </row>
    <row r="12" spans="1:210" ht="25.5" customHeight="1" x14ac:dyDescent="0.2">
      <c r="A12" s="48">
        <v>8</v>
      </c>
      <c r="B12" s="3" t="s">
        <v>307</v>
      </c>
      <c r="C12" s="10" t="s">
        <v>72</v>
      </c>
      <c r="D12" s="24" t="s">
        <v>31</v>
      </c>
      <c r="E12" s="23">
        <v>52.0050861748336</v>
      </c>
      <c r="F12" s="147">
        <v>15839</v>
      </c>
      <c r="G12" s="18"/>
      <c r="H12" s="5">
        <v>55.801707009907851</v>
      </c>
      <c r="I12" s="5">
        <v>62.383487917022464</v>
      </c>
      <c r="J12" s="5">
        <v>53.694241275646569</v>
      </c>
      <c r="K12" s="5">
        <v>51.532510111682562</v>
      </c>
      <c r="L12" s="5">
        <v>58.156259961411308</v>
      </c>
      <c r="M12" s="5">
        <v>50.825343608854837</v>
      </c>
      <c r="N12" s="5">
        <v>46.27425278251328</v>
      </c>
      <c r="O12" s="5">
        <v>56.975656838592833</v>
      </c>
      <c r="P12" s="5">
        <v>50.3578162445082</v>
      </c>
      <c r="Q12" s="5">
        <v>51.419820607250578</v>
      </c>
      <c r="R12" s="5">
        <v>49.042305629712288</v>
      </c>
      <c r="S12" s="5">
        <v>55.979545779817052</v>
      </c>
      <c r="T12" s="5">
        <v>48.671968475519996</v>
      </c>
      <c r="U12" s="5">
        <v>50.789193839884597</v>
      </c>
      <c r="V12" s="5">
        <v>52.121255652241715</v>
      </c>
      <c r="W12" s="5">
        <v>53.448084225290415</v>
      </c>
      <c r="X12" s="5">
        <v>48.188816653955513</v>
      </c>
      <c r="Y12" s="18"/>
      <c r="Z12" s="153">
        <v>35.18056033885555</v>
      </c>
      <c r="AA12" s="165">
        <v>70.323104684788191</v>
      </c>
      <c r="AB12" s="5">
        <v>48.314376427793512</v>
      </c>
      <c r="AC12" s="5">
        <v>51.737135645425994</v>
      </c>
      <c r="AD12" s="5">
        <v>56.063151088759355</v>
      </c>
      <c r="AE12" s="5">
        <v>55.553737440072936</v>
      </c>
      <c r="AF12" s="5">
        <v>53.971057679040882</v>
      </c>
      <c r="AG12" s="5">
        <v>40.620470462916089</v>
      </c>
      <c r="AH12" s="5">
        <v>45.861981231723284</v>
      </c>
      <c r="AI12" s="5">
        <v>49.110538367595694</v>
      </c>
      <c r="AJ12" s="5">
        <v>47.841529657100637</v>
      </c>
      <c r="AK12" s="5">
        <v>55.016924476077158</v>
      </c>
      <c r="AL12" s="5">
        <v>48.671968475519996</v>
      </c>
      <c r="AM12" s="5">
        <v>44.462144322113417</v>
      </c>
      <c r="AN12" s="5">
        <v>47.905450730343581</v>
      </c>
      <c r="AO12" s="5">
        <v>45.20429354439915</v>
      </c>
      <c r="AP12" s="5">
        <v>63.024609471795458</v>
      </c>
      <c r="AQ12" s="5">
        <v>56.215813576363281</v>
      </c>
      <c r="AR12" s="5">
        <v>55.133629926104113</v>
      </c>
      <c r="AS12" s="5">
        <v>53.357899761189778</v>
      </c>
      <c r="AT12" s="5">
        <v>46.210879238386312</v>
      </c>
      <c r="AU12" s="5">
        <v>42.64101212956605</v>
      </c>
      <c r="AV12" s="5">
        <v>54.535134100570168</v>
      </c>
      <c r="AW12" s="5">
        <v>52.065097113372339</v>
      </c>
      <c r="AX12" s="5">
        <v>52.806900083287125</v>
      </c>
      <c r="AY12" s="5">
        <v>54.176304440193924</v>
      </c>
      <c r="AZ12" s="5">
        <v>50.080273444228581</v>
      </c>
      <c r="BA12" s="5">
        <v>48.675411806476603</v>
      </c>
      <c r="BB12" s="5">
        <v>54.469623814792556</v>
      </c>
      <c r="BC12" s="5">
        <v>53.538127318840104</v>
      </c>
      <c r="BD12" s="5">
        <v>48.271601078021881</v>
      </c>
      <c r="BE12" s="5">
        <v>50.195821069014748</v>
      </c>
      <c r="BF12" s="5">
        <v>50.988399070741899</v>
      </c>
      <c r="BG12" s="5">
        <v>54.620254691192685</v>
      </c>
      <c r="BH12" s="5">
        <v>47.659139965525995</v>
      </c>
      <c r="BI12" s="5">
        <v>49.547099598044241</v>
      </c>
      <c r="BJ12" s="5">
        <v>52.55121343173478</v>
      </c>
      <c r="BK12" s="5">
        <v>58.553725953396061</v>
      </c>
      <c r="BL12" s="5">
        <v>46.46846389244724</v>
      </c>
      <c r="BM12" s="5">
        <v>55.539546001845473</v>
      </c>
      <c r="BN12" s="5">
        <v>39.206613429253323</v>
      </c>
      <c r="BO12" s="5">
        <v>48.719561005524838</v>
      </c>
      <c r="BP12" s="5">
        <v>51.376025769152719</v>
      </c>
      <c r="BQ12" s="5">
        <v>35.18056033885555</v>
      </c>
      <c r="BR12" s="5">
        <v>62.383487917022464</v>
      </c>
      <c r="BS12" s="5">
        <v>46.135047663362919</v>
      </c>
      <c r="BT12" s="5">
        <v>64.301507629904108</v>
      </c>
      <c r="BU12" s="5">
        <v>52.139775279308644</v>
      </c>
      <c r="BV12" s="5">
        <v>47.426450160444809</v>
      </c>
      <c r="BW12" s="5">
        <v>55.100219502574951</v>
      </c>
      <c r="BX12" s="5">
        <v>69.472279687931433</v>
      </c>
      <c r="BY12" s="5">
        <v>52.324605684361245</v>
      </c>
      <c r="BZ12" s="5">
        <v>57.149175004587761</v>
      </c>
      <c r="CA12" s="5">
        <v>39.675600728909885</v>
      </c>
      <c r="CB12" s="5">
        <v>49.544581479723831</v>
      </c>
      <c r="CC12" s="5">
        <v>70.323104684788191</v>
      </c>
      <c r="CD12" s="5">
        <v>61.648588828277227</v>
      </c>
      <c r="CE12" s="5">
        <v>49.50156415597354</v>
      </c>
      <c r="CF12" s="5">
        <v>55.138587279990723</v>
      </c>
      <c r="CG12" s="5">
        <v>61.395452678684357</v>
      </c>
      <c r="CH12" s="5">
        <v>49.865646578340723</v>
      </c>
      <c r="CI12" s="5">
        <v>58.511454224749905</v>
      </c>
      <c r="CJ12" s="5">
        <v>68.994458108626304</v>
      </c>
      <c r="CK12" s="5">
        <v>63.19746078695848</v>
      </c>
      <c r="CL12" s="5">
        <v>57.148554781430029</v>
      </c>
      <c r="CM12" s="5">
        <v>69.000394762596272</v>
      </c>
      <c r="CN12" s="5">
        <v>60.94564576719209</v>
      </c>
      <c r="CO12" s="5">
        <v>57.151404783359972</v>
      </c>
      <c r="CP12" s="5">
        <v>62.561880502822532</v>
      </c>
      <c r="CQ12" s="5">
        <v>60.215063170662255</v>
      </c>
      <c r="CR12" s="5">
        <v>67.581751926842131</v>
      </c>
      <c r="CS12" s="5">
        <v>60.963993580130072</v>
      </c>
      <c r="CT12" s="5">
        <v>63.533461588549777</v>
      </c>
      <c r="CU12" s="5">
        <v>61.020900851128282</v>
      </c>
      <c r="CV12" s="5">
        <v>44.079228786208816</v>
      </c>
      <c r="CW12" s="5">
        <v>62.057911947180166</v>
      </c>
      <c r="CX12" s="5">
        <v>60.249448304152651</v>
      </c>
      <c r="CY12" s="5">
        <v>57.839681540912892</v>
      </c>
      <c r="CZ12" s="5">
        <v>52.660383091375373</v>
      </c>
      <c r="DA12" s="5">
        <v>67.889502319290003</v>
      </c>
      <c r="DB12" s="5">
        <v>59.018561729654309</v>
      </c>
      <c r="DC12" s="5">
        <v>62.07978410214411</v>
      </c>
      <c r="DD12" s="5">
        <v>70.01218229432412</v>
      </c>
      <c r="DE12" s="5"/>
      <c r="DF12" s="29">
        <v>0</v>
      </c>
      <c r="DG12" s="17">
        <v>1</v>
      </c>
      <c r="DH12" s="17">
        <v>0</v>
      </c>
      <c r="DI12" s="17">
        <v>0</v>
      </c>
      <c r="DJ12" s="17">
        <v>1</v>
      </c>
      <c r="DK12" s="17">
        <v>0</v>
      </c>
      <c r="DL12" s="17">
        <v>0</v>
      </c>
      <c r="DM12" s="17">
        <v>1</v>
      </c>
      <c r="DN12" s="17">
        <v>0</v>
      </c>
      <c r="DO12" s="17">
        <v>0</v>
      </c>
      <c r="DP12" s="17">
        <v>0</v>
      </c>
      <c r="DQ12" s="17">
        <v>0</v>
      </c>
      <c r="DR12" s="17">
        <v>0</v>
      </c>
      <c r="DS12" s="17">
        <v>0</v>
      </c>
      <c r="DT12" s="17">
        <v>0</v>
      </c>
      <c r="DU12" s="17">
        <v>0</v>
      </c>
      <c r="DV12" s="30">
        <v>0</v>
      </c>
      <c r="DW12" s="5"/>
      <c r="DX12" s="5"/>
      <c r="DY12" s="5"/>
      <c r="DZ12" s="29">
        <v>0</v>
      </c>
      <c r="EA12" s="17">
        <v>0</v>
      </c>
      <c r="EB12" s="17">
        <v>0</v>
      </c>
      <c r="EC12" s="17">
        <v>0</v>
      </c>
      <c r="ED12" s="17">
        <v>0</v>
      </c>
      <c r="EE12" s="17">
        <v>-1</v>
      </c>
      <c r="EF12" s="17">
        <v>0</v>
      </c>
      <c r="EG12" s="17">
        <v>0</v>
      </c>
      <c r="EH12" s="17">
        <v>0</v>
      </c>
      <c r="EI12" s="17">
        <v>0</v>
      </c>
      <c r="EJ12" s="17">
        <v>0</v>
      </c>
      <c r="EK12" s="17">
        <v>-1</v>
      </c>
      <c r="EL12" s="17">
        <v>0</v>
      </c>
      <c r="EM12" s="17">
        <v>-1</v>
      </c>
      <c r="EN12" s="17">
        <v>1</v>
      </c>
      <c r="EO12" s="17">
        <v>0</v>
      </c>
      <c r="EP12" s="17">
        <v>0</v>
      </c>
      <c r="EQ12" s="17">
        <v>0</v>
      </c>
      <c r="ER12" s="17">
        <v>0</v>
      </c>
      <c r="ES12" s="17">
        <v>-1</v>
      </c>
      <c r="ET12" s="17">
        <v>0</v>
      </c>
      <c r="EU12" s="17">
        <v>0</v>
      </c>
      <c r="EV12" s="17">
        <v>0</v>
      </c>
      <c r="EW12" s="17">
        <v>0</v>
      </c>
      <c r="EX12" s="17">
        <v>0</v>
      </c>
      <c r="EY12" s="17">
        <v>0</v>
      </c>
      <c r="EZ12" s="17">
        <v>0</v>
      </c>
      <c r="FA12" s="17">
        <v>0</v>
      </c>
      <c r="FB12" s="17">
        <v>0</v>
      </c>
      <c r="FC12" s="17">
        <v>0</v>
      </c>
      <c r="FD12" s="17">
        <v>0</v>
      </c>
      <c r="FE12" s="17">
        <v>0</v>
      </c>
      <c r="FF12" s="17">
        <v>0</v>
      </c>
      <c r="FG12" s="17">
        <v>0</v>
      </c>
      <c r="FH12" s="17">
        <v>0</v>
      </c>
      <c r="FI12" s="17">
        <v>0</v>
      </c>
      <c r="FJ12" s="17">
        <v>0</v>
      </c>
      <c r="FK12" s="17">
        <v>0</v>
      </c>
      <c r="FL12" s="17">
        <v>-1</v>
      </c>
      <c r="FM12" s="17">
        <v>0</v>
      </c>
      <c r="FN12" s="17">
        <v>0</v>
      </c>
      <c r="FO12" s="17">
        <v>-1</v>
      </c>
      <c r="FP12" s="17">
        <v>1</v>
      </c>
      <c r="FQ12" s="17">
        <v>0</v>
      </c>
      <c r="FR12" s="17">
        <v>0</v>
      </c>
      <c r="FS12" s="17">
        <v>0</v>
      </c>
      <c r="FT12" s="17">
        <v>0</v>
      </c>
      <c r="FU12" s="17">
        <v>0</v>
      </c>
      <c r="FV12" s="17">
        <v>1</v>
      </c>
      <c r="FW12" s="17">
        <v>0</v>
      </c>
      <c r="FX12" s="17">
        <v>0</v>
      </c>
      <c r="FY12" s="17">
        <v>0</v>
      </c>
      <c r="FZ12" s="17">
        <v>0</v>
      </c>
      <c r="GA12" s="17">
        <v>1</v>
      </c>
      <c r="GB12" s="17">
        <v>0</v>
      </c>
      <c r="GC12" s="17">
        <v>0</v>
      </c>
      <c r="GD12" s="17">
        <v>0</v>
      </c>
      <c r="GE12" s="17">
        <v>0</v>
      </c>
      <c r="GF12" s="17">
        <v>0</v>
      </c>
      <c r="GG12" s="17">
        <v>0</v>
      </c>
      <c r="GH12" s="17">
        <v>1</v>
      </c>
      <c r="GI12" s="17">
        <v>0</v>
      </c>
      <c r="GJ12" s="17">
        <v>0</v>
      </c>
      <c r="GK12" s="17">
        <v>1</v>
      </c>
      <c r="GL12" s="17">
        <v>0</v>
      </c>
      <c r="GM12" s="17">
        <v>0</v>
      </c>
      <c r="GN12" s="17">
        <v>0</v>
      </c>
      <c r="GO12" s="17">
        <v>0</v>
      </c>
      <c r="GP12" s="17">
        <v>1</v>
      </c>
      <c r="GQ12" s="17">
        <v>0</v>
      </c>
      <c r="GR12" s="17">
        <v>0</v>
      </c>
      <c r="GS12" s="17">
        <v>0</v>
      </c>
      <c r="GT12" s="17">
        <v>0</v>
      </c>
      <c r="GU12" s="17">
        <v>0</v>
      </c>
      <c r="GV12" s="17">
        <v>0</v>
      </c>
      <c r="GW12" s="17">
        <v>0</v>
      </c>
      <c r="GX12" s="17">
        <v>0</v>
      </c>
      <c r="GY12" s="17">
        <v>1</v>
      </c>
      <c r="GZ12" s="17">
        <v>0</v>
      </c>
      <c r="HA12" s="17">
        <v>0</v>
      </c>
      <c r="HB12" s="30">
        <v>1</v>
      </c>
    </row>
    <row r="13" spans="1:210" ht="25.5" customHeight="1" x14ac:dyDescent="0.2">
      <c r="A13" s="48">
        <v>9</v>
      </c>
      <c r="B13" s="3" t="s">
        <v>307</v>
      </c>
      <c r="C13" s="10" t="s">
        <v>74</v>
      </c>
      <c r="D13" s="24" t="s">
        <v>29</v>
      </c>
      <c r="E13" s="23">
        <v>42.490924337871675</v>
      </c>
      <c r="F13" s="147">
        <v>12827</v>
      </c>
      <c r="G13" s="18"/>
      <c r="H13" s="5">
        <v>41.123992267794719</v>
      </c>
      <c r="I13" s="5">
        <v>43.812002974626822</v>
      </c>
      <c r="J13" s="5">
        <v>45.393945884395862</v>
      </c>
      <c r="K13" s="5">
        <v>43.932133588123534</v>
      </c>
      <c r="L13" s="5">
        <v>46.550680215418268</v>
      </c>
      <c r="M13" s="5">
        <v>45.011482195349359</v>
      </c>
      <c r="N13" s="5">
        <v>37.053896820308161</v>
      </c>
      <c r="O13" s="5">
        <v>46.110868067615002</v>
      </c>
      <c r="P13" s="5">
        <v>38.944054286062993</v>
      </c>
      <c r="Q13" s="5">
        <v>42.662544412938388</v>
      </c>
      <c r="R13" s="5">
        <v>40.016363029511105</v>
      </c>
      <c r="S13" s="5">
        <v>48.083887120622556</v>
      </c>
      <c r="T13" s="5">
        <v>42.604266083511774</v>
      </c>
      <c r="U13" s="5">
        <v>40.757586266603582</v>
      </c>
      <c r="V13" s="5">
        <v>45.584427393631671</v>
      </c>
      <c r="W13" s="5">
        <v>43.020636034754233</v>
      </c>
      <c r="X13" s="5">
        <v>39.114813191205364</v>
      </c>
      <c r="Y13" s="18"/>
      <c r="Z13" s="153">
        <v>26.992171769594396</v>
      </c>
      <c r="AA13" s="165">
        <v>73.120944532826158</v>
      </c>
      <c r="AB13" s="5">
        <v>41.026254805828984</v>
      </c>
      <c r="AC13" s="5">
        <v>44.482962696648805</v>
      </c>
      <c r="AD13" s="5">
        <v>43.410467892652662</v>
      </c>
      <c r="AE13" s="5">
        <v>44.490995626698954</v>
      </c>
      <c r="AF13" s="5">
        <v>44.309941069811174</v>
      </c>
      <c r="AG13" s="5">
        <v>33.925318075877151</v>
      </c>
      <c r="AH13" s="5">
        <v>36.778888959447301</v>
      </c>
      <c r="AI13" s="5">
        <v>36.463775840005262</v>
      </c>
      <c r="AJ13" s="5">
        <v>35.897674824420051</v>
      </c>
      <c r="AK13" s="5">
        <v>49.178395629578141</v>
      </c>
      <c r="AL13" s="5">
        <v>42.604266083511774</v>
      </c>
      <c r="AM13" s="5">
        <v>41.46480920017504</v>
      </c>
      <c r="AN13" s="5">
        <v>38.539765977993113</v>
      </c>
      <c r="AO13" s="5">
        <v>46.440315221457496</v>
      </c>
      <c r="AP13" s="5">
        <v>44.134494241907007</v>
      </c>
      <c r="AQ13" s="5">
        <v>50.406801449039342</v>
      </c>
      <c r="AR13" s="5">
        <v>46.656375456176313</v>
      </c>
      <c r="AS13" s="5">
        <v>48.245090896117382</v>
      </c>
      <c r="AT13" s="5">
        <v>35.560392151251449</v>
      </c>
      <c r="AU13" s="5">
        <v>34.685888193560892</v>
      </c>
      <c r="AV13" s="5">
        <v>44.744026411750653</v>
      </c>
      <c r="AW13" s="5">
        <v>40.522961261771187</v>
      </c>
      <c r="AX13" s="5">
        <v>38.627741406761245</v>
      </c>
      <c r="AY13" s="5">
        <v>43.02541211172943</v>
      </c>
      <c r="AZ13" s="5">
        <v>37.255595355247664</v>
      </c>
      <c r="BA13" s="5">
        <v>43.432954500128623</v>
      </c>
      <c r="BB13" s="5">
        <v>46.628211386047077</v>
      </c>
      <c r="BC13" s="5">
        <v>53.936964437828806</v>
      </c>
      <c r="BD13" s="5">
        <v>42.818980119432048</v>
      </c>
      <c r="BE13" s="5">
        <v>35.672402858989742</v>
      </c>
      <c r="BF13" s="5">
        <v>38.053093850091543</v>
      </c>
      <c r="BG13" s="5">
        <v>45.289254705401902</v>
      </c>
      <c r="BH13" s="5">
        <v>41.547874946627935</v>
      </c>
      <c r="BI13" s="5">
        <v>37.368255346974067</v>
      </c>
      <c r="BJ13" s="5">
        <v>38.584029426515528</v>
      </c>
      <c r="BK13" s="5">
        <v>45.237698439893173</v>
      </c>
      <c r="BL13" s="5">
        <v>35.011314085718212</v>
      </c>
      <c r="BM13" s="5">
        <v>38.914019174464443</v>
      </c>
      <c r="BN13" s="5">
        <v>34.284770590725842</v>
      </c>
      <c r="BO13" s="5">
        <v>43.202901083455778</v>
      </c>
      <c r="BP13" s="5">
        <v>37.670095336351402</v>
      </c>
      <c r="BQ13" s="5">
        <v>26.992171769594396</v>
      </c>
      <c r="BR13" s="5">
        <v>43.812002974626822</v>
      </c>
      <c r="BS13" s="5">
        <v>37.266603892130625</v>
      </c>
      <c r="BT13" s="5">
        <v>40.77688901081887</v>
      </c>
      <c r="BU13" s="5">
        <v>52.930440435980373</v>
      </c>
      <c r="BV13" s="5">
        <v>40.166045717863611</v>
      </c>
      <c r="BW13" s="5">
        <v>31.634689853512633</v>
      </c>
      <c r="BX13" s="5">
        <v>50.697560112338657</v>
      </c>
      <c r="BY13" s="5">
        <v>41.954222069966178</v>
      </c>
      <c r="BZ13" s="5">
        <v>56.303689235569763</v>
      </c>
      <c r="CA13" s="5">
        <v>42.545627019975171</v>
      </c>
      <c r="CB13" s="5">
        <v>56.115409520980627</v>
      </c>
      <c r="CC13" s="5">
        <v>73.120944532826158</v>
      </c>
      <c r="CD13" s="5">
        <v>37.561892686966402</v>
      </c>
      <c r="CE13" s="5">
        <v>43.838178147985033</v>
      </c>
      <c r="CF13" s="5">
        <v>49.485172804709535</v>
      </c>
      <c r="CG13" s="5">
        <v>40.746111036993277</v>
      </c>
      <c r="CH13" s="5">
        <v>63.240665968714218</v>
      </c>
      <c r="CI13" s="5">
        <v>65.294238440733182</v>
      </c>
      <c r="CJ13" s="5">
        <v>58.61486910330931</v>
      </c>
      <c r="CK13" s="5">
        <v>47.949480200857266</v>
      </c>
      <c r="CL13" s="5">
        <v>49.733315781310907</v>
      </c>
      <c r="CM13" s="5">
        <v>52.137802579337347</v>
      </c>
      <c r="CN13" s="5">
        <v>69.090663988572217</v>
      </c>
      <c r="CO13" s="5">
        <v>51.505498745994771</v>
      </c>
      <c r="CP13" s="5">
        <v>51.866495651563916</v>
      </c>
      <c r="CQ13" s="5">
        <v>50.380483595086488</v>
      </c>
      <c r="CR13" s="5">
        <v>54.811353718806288</v>
      </c>
      <c r="CS13" s="5">
        <v>64.769152358518937</v>
      </c>
      <c r="CT13" s="5">
        <v>56.644160031655701</v>
      </c>
      <c r="CU13" s="5">
        <v>38.889592085028063</v>
      </c>
      <c r="CV13" s="5">
        <v>47.759377348406929</v>
      </c>
      <c r="CW13" s="5">
        <v>61.099172489023665</v>
      </c>
      <c r="CX13" s="5">
        <v>43.700806571740372</v>
      </c>
      <c r="CY13" s="5">
        <v>59.061993733760175</v>
      </c>
      <c r="CZ13" s="5">
        <v>46.573243683931565</v>
      </c>
      <c r="DA13" s="5">
        <v>68.642939848658187</v>
      </c>
      <c r="DB13" s="5">
        <v>50.033873596790535</v>
      </c>
      <c r="DC13" s="5">
        <v>59.113457815809703</v>
      </c>
      <c r="DD13" s="5">
        <v>64.939680564487603</v>
      </c>
      <c r="DE13" s="5"/>
      <c r="DF13" s="29">
        <v>0</v>
      </c>
      <c r="DG13" s="17">
        <v>0</v>
      </c>
      <c r="DH13" s="17">
        <v>0</v>
      </c>
      <c r="DI13" s="17">
        <v>0</v>
      </c>
      <c r="DJ13" s="17">
        <v>0</v>
      </c>
      <c r="DK13" s="17">
        <v>0</v>
      </c>
      <c r="DL13" s="17">
        <v>0</v>
      </c>
      <c r="DM13" s="17">
        <v>0</v>
      </c>
      <c r="DN13" s="17">
        <v>0</v>
      </c>
      <c r="DO13" s="17">
        <v>0</v>
      </c>
      <c r="DP13" s="17">
        <v>0</v>
      </c>
      <c r="DQ13" s="17">
        <v>0</v>
      </c>
      <c r="DR13" s="17">
        <v>0</v>
      </c>
      <c r="DS13" s="17">
        <v>0</v>
      </c>
      <c r="DT13" s="17">
        <v>0</v>
      </c>
      <c r="DU13" s="17">
        <v>0</v>
      </c>
      <c r="DV13" s="30">
        <v>0</v>
      </c>
      <c r="DW13" s="5"/>
      <c r="DX13" s="5"/>
      <c r="DY13" s="5"/>
      <c r="DZ13" s="29">
        <v>0</v>
      </c>
      <c r="EA13" s="17">
        <v>0</v>
      </c>
      <c r="EB13" s="17">
        <v>0</v>
      </c>
      <c r="EC13" s="17">
        <v>0</v>
      </c>
      <c r="ED13" s="17">
        <v>0</v>
      </c>
      <c r="EE13" s="17">
        <v>-1</v>
      </c>
      <c r="EF13" s="17">
        <v>0</v>
      </c>
      <c r="EG13" s="17">
        <v>0</v>
      </c>
      <c r="EH13" s="17">
        <v>0</v>
      </c>
      <c r="EI13" s="17">
        <v>0</v>
      </c>
      <c r="EJ13" s="17">
        <v>0</v>
      </c>
      <c r="EK13" s="17">
        <v>0</v>
      </c>
      <c r="EL13" s="17">
        <v>0</v>
      </c>
      <c r="EM13" s="17">
        <v>0</v>
      </c>
      <c r="EN13" s="17">
        <v>0</v>
      </c>
      <c r="EO13" s="17">
        <v>0</v>
      </c>
      <c r="EP13" s="17">
        <v>0</v>
      </c>
      <c r="EQ13" s="17">
        <v>0</v>
      </c>
      <c r="ER13" s="17">
        <v>0</v>
      </c>
      <c r="ES13" s="17">
        <v>0</v>
      </c>
      <c r="ET13" s="17">
        <v>0</v>
      </c>
      <c r="EU13" s="17">
        <v>0</v>
      </c>
      <c r="EV13" s="17">
        <v>0</v>
      </c>
      <c r="EW13" s="17">
        <v>0</v>
      </c>
      <c r="EX13" s="17">
        <v>0</v>
      </c>
      <c r="EY13" s="17">
        <v>0</v>
      </c>
      <c r="EZ13" s="17">
        <v>0</v>
      </c>
      <c r="FA13" s="17">
        <v>1</v>
      </c>
      <c r="FB13" s="17">
        <v>0</v>
      </c>
      <c r="FC13" s="17">
        <v>0</v>
      </c>
      <c r="FD13" s="17">
        <v>0</v>
      </c>
      <c r="FE13" s="17">
        <v>0</v>
      </c>
      <c r="FF13" s="17">
        <v>0</v>
      </c>
      <c r="FG13" s="17">
        <v>0</v>
      </c>
      <c r="FH13" s="17">
        <v>0</v>
      </c>
      <c r="FI13" s="17">
        <v>0</v>
      </c>
      <c r="FJ13" s="17">
        <v>-1</v>
      </c>
      <c r="FK13" s="17">
        <v>0</v>
      </c>
      <c r="FL13" s="17">
        <v>0</v>
      </c>
      <c r="FM13" s="17">
        <v>0</v>
      </c>
      <c r="FN13" s="17">
        <v>0</v>
      </c>
      <c r="FO13" s="17">
        <v>-1</v>
      </c>
      <c r="FP13" s="17">
        <v>0</v>
      </c>
      <c r="FQ13" s="17">
        <v>0</v>
      </c>
      <c r="FR13" s="17">
        <v>0</v>
      </c>
      <c r="FS13" s="17">
        <v>0</v>
      </c>
      <c r="FT13" s="17">
        <v>0</v>
      </c>
      <c r="FU13" s="17">
        <v>-1</v>
      </c>
      <c r="FV13" s="17">
        <v>0</v>
      </c>
      <c r="FW13" s="17">
        <v>0</v>
      </c>
      <c r="FX13" s="17">
        <v>0</v>
      </c>
      <c r="FY13" s="17">
        <v>0</v>
      </c>
      <c r="FZ13" s="17">
        <v>0</v>
      </c>
      <c r="GA13" s="17">
        <v>1</v>
      </c>
      <c r="GB13" s="17">
        <v>0</v>
      </c>
      <c r="GC13" s="17">
        <v>0</v>
      </c>
      <c r="GD13" s="17">
        <v>0</v>
      </c>
      <c r="GE13" s="17">
        <v>0</v>
      </c>
      <c r="GF13" s="17">
        <v>1</v>
      </c>
      <c r="GG13" s="17">
        <v>1</v>
      </c>
      <c r="GH13" s="17">
        <v>0</v>
      </c>
      <c r="GI13" s="17">
        <v>0</v>
      </c>
      <c r="GJ13" s="17">
        <v>0</v>
      </c>
      <c r="GK13" s="17">
        <v>0</v>
      </c>
      <c r="GL13" s="17">
        <v>1</v>
      </c>
      <c r="GM13" s="17">
        <v>0</v>
      </c>
      <c r="GN13" s="17">
        <v>0</v>
      </c>
      <c r="GO13" s="17">
        <v>0</v>
      </c>
      <c r="GP13" s="17">
        <v>0</v>
      </c>
      <c r="GQ13" s="17">
        <v>1</v>
      </c>
      <c r="GR13" s="17">
        <v>1</v>
      </c>
      <c r="GS13" s="17">
        <v>0</v>
      </c>
      <c r="GT13" s="17">
        <v>0</v>
      </c>
      <c r="GU13" s="17">
        <v>1</v>
      </c>
      <c r="GV13" s="17">
        <v>0</v>
      </c>
      <c r="GW13" s="17">
        <v>1</v>
      </c>
      <c r="GX13" s="17">
        <v>0</v>
      </c>
      <c r="GY13" s="17">
        <v>1</v>
      </c>
      <c r="GZ13" s="17">
        <v>0</v>
      </c>
      <c r="HA13" s="17">
        <v>0</v>
      </c>
      <c r="HB13" s="30">
        <v>1</v>
      </c>
    </row>
    <row r="14" spans="1:210" ht="25.5" customHeight="1" x14ac:dyDescent="0.2">
      <c r="A14" s="48">
        <v>10</v>
      </c>
      <c r="B14" s="3" t="s">
        <v>307</v>
      </c>
      <c r="C14" s="10" t="s">
        <v>103</v>
      </c>
      <c r="D14" s="24" t="s">
        <v>29</v>
      </c>
      <c r="E14" s="23">
        <v>73.968316657390744</v>
      </c>
      <c r="F14" s="147">
        <v>5391</v>
      </c>
      <c r="G14" s="18"/>
      <c r="H14" s="5">
        <v>79.573858414267448</v>
      </c>
      <c r="I14" s="5">
        <v>87.29803904482452</v>
      </c>
      <c r="J14" s="5">
        <v>77.267812168491915</v>
      </c>
      <c r="K14" s="5">
        <v>76.487117412840163</v>
      </c>
      <c r="L14" s="5">
        <v>75.83397462296783</v>
      </c>
      <c r="M14" s="5">
        <v>70.523114483278647</v>
      </c>
      <c r="N14" s="5">
        <v>78.477051468298399</v>
      </c>
      <c r="O14" s="5">
        <v>79.736096299858374</v>
      </c>
      <c r="P14" s="5">
        <v>78.231844577902208</v>
      </c>
      <c r="Q14" s="5">
        <v>71.228971853782596</v>
      </c>
      <c r="R14" s="5">
        <v>69.51084445779064</v>
      </c>
      <c r="S14" s="5">
        <v>79.511620170130143</v>
      </c>
      <c r="T14" s="5">
        <v>73.624673626772946</v>
      </c>
      <c r="U14" s="5">
        <v>71.452286909108949</v>
      </c>
      <c r="V14" s="5">
        <v>65.204673043243076</v>
      </c>
      <c r="W14" s="5">
        <v>73.203776709018257</v>
      </c>
      <c r="X14" s="5">
        <v>64.37059829676069</v>
      </c>
      <c r="Y14" s="18"/>
      <c r="Z14" s="153">
        <v>54.588409050990904</v>
      </c>
      <c r="AA14" s="165">
        <v>92.111156358576039</v>
      </c>
      <c r="AB14" s="5">
        <v>65.794948879845776</v>
      </c>
      <c r="AC14" s="5">
        <v>75.089690993440755</v>
      </c>
      <c r="AD14" s="5">
        <v>78.795185532956552</v>
      </c>
      <c r="AE14" s="5">
        <v>75.733370285278284</v>
      </c>
      <c r="AF14" s="5">
        <v>70.771337513831114</v>
      </c>
      <c r="AG14" s="5">
        <v>75.570477229344831</v>
      </c>
      <c r="AH14" s="5">
        <v>70.703733106512644</v>
      </c>
      <c r="AI14" s="5">
        <v>76.829310206046969</v>
      </c>
      <c r="AJ14" s="5">
        <v>72.9441266617807</v>
      </c>
      <c r="AK14" s="5">
        <v>68.445613309674911</v>
      </c>
      <c r="AL14" s="5">
        <v>73.624673626772946</v>
      </c>
      <c r="AM14" s="5">
        <v>63.23641819375797</v>
      </c>
      <c r="AN14" s="5">
        <v>70.173246637837721</v>
      </c>
      <c r="AO14" s="5">
        <v>63.984033300174993</v>
      </c>
      <c r="AP14" s="5">
        <v>67.364519993288468</v>
      </c>
      <c r="AQ14" s="5">
        <v>79.984794037635552</v>
      </c>
      <c r="AR14" s="5">
        <v>72.592471614136528</v>
      </c>
      <c r="AS14" s="5">
        <v>76.396814898801352</v>
      </c>
      <c r="AT14" s="5">
        <v>61.057096825686529</v>
      </c>
      <c r="AU14" s="5">
        <v>65.477248488139267</v>
      </c>
      <c r="AV14" s="5">
        <v>66.233961009085405</v>
      </c>
      <c r="AW14" s="5">
        <v>70.339852708730746</v>
      </c>
      <c r="AX14" s="5">
        <v>78.072538965890132</v>
      </c>
      <c r="AY14" s="5">
        <v>69.562000945321728</v>
      </c>
      <c r="AZ14" s="5">
        <v>74.229613611667219</v>
      </c>
      <c r="BA14" s="5">
        <v>79.717671512627703</v>
      </c>
      <c r="BB14" s="5">
        <v>73.747256292471292</v>
      </c>
      <c r="BC14" s="5">
        <v>81.347371025930386</v>
      </c>
      <c r="BD14" s="5">
        <v>68.498596217998141</v>
      </c>
      <c r="BE14" s="5">
        <v>82.396435462927727</v>
      </c>
      <c r="BF14" s="5">
        <v>71.174954942278745</v>
      </c>
      <c r="BG14" s="5">
        <v>76.628091727993819</v>
      </c>
      <c r="BH14" s="5">
        <v>69.941780548427218</v>
      </c>
      <c r="BI14" s="5">
        <v>75.619902339327197</v>
      </c>
      <c r="BJ14" s="5">
        <v>70.195747447686188</v>
      </c>
      <c r="BK14" s="5">
        <v>80.38842687421166</v>
      </c>
      <c r="BL14" s="5">
        <v>78.947999706887984</v>
      </c>
      <c r="BM14" s="5">
        <v>80.386790442386797</v>
      </c>
      <c r="BN14" s="5">
        <v>60.184503532737018</v>
      </c>
      <c r="BO14" s="5">
        <v>73.449551011790376</v>
      </c>
      <c r="BP14" s="5">
        <v>87.705082440535435</v>
      </c>
      <c r="BQ14" s="5">
        <v>88.099843224029769</v>
      </c>
      <c r="BR14" s="5">
        <v>87.29803904482452</v>
      </c>
      <c r="BS14" s="5">
        <v>89.771490613916299</v>
      </c>
      <c r="BT14" s="5">
        <v>92.011572059611211</v>
      </c>
      <c r="BU14" s="5">
        <v>55.61080708292959</v>
      </c>
      <c r="BV14" s="5">
        <v>81.105959729334657</v>
      </c>
      <c r="BW14" s="5">
        <v>58.794363439951994</v>
      </c>
      <c r="BX14" s="5">
        <v>83.81605064041608</v>
      </c>
      <c r="BY14" s="5">
        <v>79.522149635888823</v>
      </c>
      <c r="BZ14" s="5">
        <v>88.539643784674197</v>
      </c>
      <c r="CA14" s="5">
        <v>71.759116331129846</v>
      </c>
      <c r="CB14" s="5">
        <v>73.162966313821144</v>
      </c>
      <c r="CC14" s="5">
        <v>82.151242962031006</v>
      </c>
      <c r="CD14" s="5">
        <v>81.079815883123686</v>
      </c>
      <c r="CE14" s="5">
        <v>63.118348851259277</v>
      </c>
      <c r="CF14" s="5">
        <v>87.612118463201568</v>
      </c>
      <c r="CG14" s="5">
        <v>81.305022204097526</v>
      </c>
      <c r="CH14" s="5">
        <v>54.588409050990904</v>
      </c>
      <c r="CI14" s="5">
        <v>88.754310829695754</v>
      </c>
      <c r="CJ14" s="5">
        <v>65.648978161123594</v>
      </c>
      <c r="CK14" s="5">
        <v>81.545801574867028</v>
      </c>
      <c r="CL14" s="5">
        <v>78.021919253624588</v>
      </c>
      <c r="CM14" s="5">
        <v>75.620684595825793</v>
      </c>
      <c r="CN14" s="5">
        <v>91.967000069446669</v>
      </c>
      <c r="CO14" s="5">
        <v>84.910704811411705</v>
      </c>
      <c r="CP14" s="5">
        <v>84.61651602269049</v>
      </c>
      <c r="CQ14" s="5">
        <v>78.858065911297899</v>
      </c>
      <c r="CR14" s="5">
        <v>92.111156358576039</v>
      </c>
      <c r="CS14" s="5">
        <v>85.405312984228544</v>
      </c>
      <c r="CT14" s="5">
        <v>69.735548252099946</v>
      </c>
      <c r="CU14" s="5">
        <v>76.565012499446922</v>
      </c>
      <c r="CV14" s="5">
        <v>88.451659648658264</v>
      </c>
      <c r="CW14" s="5">
        <v>76.638694151661511</v>
      </c>
      <c r="CX14" s="5">
        <v>81.41195369625396</v>
      </c>
      <c r="CY14" s="5">
        <v>89.87844463179043</v>
      </c>
      <c r="CZ14" s="5">
        <v>70.063707512022262</v>
      </c>
      <c r="DA14" s="5">
        <v>83.704594534513049</v>
      </c>
      <c r="DB14" s="5">
        <v>72.618550278299125</v>
      </c>
      <c r="DC14" s="5">
        <v>86.279555851016838</v>
      </c>
      <c r="DD14" s="5">
        <v>63.897821704550736</v>
      </c>
      <c r="DE14" s="5"/>
      <c r="DF14" s="29">
        <v>0</v>
      </c>
      <c r="DG14" s="17">
        <v>0</v>
      </c>
      <c r="DH14" s="17">
        <v>0</v>
      </c>
      <c r="DI14" s="17">
        <v>0</v>
      </c>
      <c r="DJ14" s="17">
        <v>0</v>
      </c>
      <c r="DK14" s="17">
        <v>0</v>
      </c>
      <c r="DL14" s="17">
        <v>0</v>
      </c>
      <c r="DM14" s="17">
        <v>0</v>
      </c>
      <c r="DN14" s="17">
        <v>0</v>
      </c>
      <c r="DO14" s="17">
        <v>0</v>
      </c>
      <c r="DP14" s="17">
        <v>0</v>
      </c>
      <c r="DQ14" s="17">
        <v>0</v>
      </c>
      <c r="DR14" s="17">
        <v>0</v>
      </c>
      <c r="DS14" s="17">
        <v>0</v>
      </c>
      <c r="DT14" s="17">
        <v>-1</v>
      </c>
      <c r="DU14" s="17">
        <v>0</v>
      </c>
      <c r="DV14" s="30">
        <v>-1</v>
      </c>
      <c r="DW14" s="5"/>
      <c r="DX14" s="5"/>
      <c r="DY14" s="5"/>
      <c r="DZ14" s="29">
        <v>0</v>
      </c>
      <c r="EA14" s="17">
        <v>0</v>
      </c>
      <c r="EB14" s="17">
        <v>0</v>
      </c>
      <c r="EC14" s="17">
        <v>0</v>
      </c>
      <c r="ED14" s="17">
        <v>0</v>
      </c>
      <c r="EE14" s="17">
        <v>0</v>
      </c>
      <c r="EF14" s="17">
        <v>0</v>
      </c>
      <c r="EG14" s="17">
        <v>0</v>
      </c>
      <c r="EH14" s="17">
        <v>0</v>
      </c>
      <c r="EI14" s="17">
        <v>0</v>
      </c>
      <c r="EJ14" s="17">
        <v>0</v>
      </c>
      <c r="EK14" s="17">
        <v>0</v>
      </c>
      <c r="EL14" s="17">
        <v>0</v>
      </c>
      <c r="EM14" s="17">
        <v>-1</v>
      </c>
      <c r="EN14" s="17">
        <v>0</v>
      </c>
      <c r="EO14" s="17">
        <v>0</v>
      </c>
      <c r="EP14" s="17">
        <v>0</v>
      </c>
      <c r="EQ14" s="17">
        <v>0</v>
      </c>
      <c r="ER14" s="17">
        <v>-1</v>
      </c>
      <c r="ES14" s="17">
        <v>0</v>
      </c>
      <c r="ET14" s="17">
        <v>0</v>
      </c>
      <c r="EU14" s="17">
        <v>0</v>
      </c>
      <c r="EV14" s="17">
        <v>0</v>
      </c>
      <c r="EW14" s="17">
        <v>0</v>
      </c>
      <c r="EX14" s="17">
        <v>0</v>
      </c>
      <c r="EY14" s="17">
        <v>0</v>
      </c>
      <c r="EZ14" s="17">
        <v>0</v>
      </c>
      <c r="FA14" s="17">
        <v>0</v>
      </c>
      <c r="FB14" s="17">
        <v>0</v>
      </c>
      <c r="FC14" s="17">
        <v>0</v>
      </c>
      <c r="FD14" s="17">
        <v>0</v>
      </c>
      <c r="FE14" s="17">
        <v>0</v>
      </c>
      <c r="FF14" s="17">
        <v>0</v>
      </c>
      <c r="FG14" s="17">
        <v>0</v>
      </c>
      <c r="FH14" s="17">
        <v>0</v>
      </c>
      <c r="FI14" s="17">
        <v>0</v>
      </c>
      <c r="FJ14" s="17">
        <v>0</v>
      </c>
      <c r="FK14" s="17">
        <v>0</v>
      </c>
      <c r="FL14" s="17">
        <v>0</v>
      </c>
      <c r="FM14" s="17">
        <v>0</v>
      </c>
      <c r="FN14" s="17">
        <v>0</v>
      </c>
      <c r="FO14" s="17">
        <v>0</v>
      </c>
      <c r="FP14" s="17">
        <v>0</v>
      </c>
      <c r="FQ14" s="17">
        <v>0</v>
      </c>
      <c r="FR14" s="17">
        <v>1</v>
      </c>
      <c r="FS14" s="17">
        <v>0</v>
      </c>
      <c r="FT14" s="17">
        <v>0</v>
      </c>
      <c r="FU14" s="17">
        <v>0</v>
      </c>
      <c r="FV14" s="17">
        <v>0</v>
      </c>
      <c r="FW14" s="17">
        <v>0</v>
      </c>
      <c r="FX14" s="17">
        <v>0</v>
      </c>
      <c r="FY14" s="17">
        <v>0</v>
      </c>
      <c r="FZ14" s="17">
        <v>0</v>
      </c>
      <c r="GA14" s="17">
        <v>0</v>
      </c>
      <c r="GB14" s="17">
        <v>0</v>
      </c>
      <c r="GC14" s="17">
        <v>0</v>
      </c>
      <c r="GD14" s="17">
        <v>0</v>
      </c>
      <c r="GE14" s="17">
        <v>0</v>
      </c>
      <c r="GF14" s="17">
        <v>0</v>
      </c>
      <c r="GG14" s="17">
        <v>0</v>
      </c>
      <c r="GH14" s="17">
        <v>0</v>
      </c>
      <c r="GI14" s="17">
        <v>0</v>
      </c>
      <c r="GJ14" s="17">
        <v>0</v>
      </c>
      <c r="GK14" s="17">
        <v>0</v>
      </c>
      <c r="GL14" s="17">
        <v>1</v>
      </c>
      <c r="GM14" s="17">
        <v>0</v>
      </c>
      <c r="GN14" s="17">
        <v>0</v>
      </c>
      <c r="GO14" s="17">
        <v>0</v>
      </c>
      <c r="GP14" s="17">
        <v>1</v>
      </c>
      <c r="GQ14" s="17">
        <v>0</v>
      </c>
      <c r="GR14" s="17">
        <v>0</v>
      </c>
      <c r="GS14" s="17">
        <v>0</v>
      </c>
      <c r="GT14" s="17">
        <v>0</v>
      </c>
      <c r="GU14" s="17">
        <v>0</v>
      </c>
      <c r="GV14" s="17">
        <v>0</v>
      </c>
      <c r="GW14" s="17">
        <v>1</v>
      </c>
      <c r="GX14" s="17">
        <v>0</v>
      </c>
      <c r="GY14" s="17">
        <v>0</v>
      </c>
      <c r="GZ14" s="17">
        <v>0</v>
      </c>
      <c r="HA14" s="17">
        <v>0</v>
      </c>
      <c r="HB14" s="30">
        <v>0</v>
      </c>
    </row>
    <row r="15" spans="1:210" ht="25.5" customHeight="1" x14ac:dyDescent="0.2">
      <c r="A15" s="48">
        <v>11</v>
      </c>
      <c r="B15" s="3" t="s">
        <v>307</v>
      </c>
      <c r="C15" s="10" t="s">
        <v>456</v>
      </c>
      <c r="D15" s="24" t="s">
        <v>105</v>
      </c>
      <c r="E15" s="23">
        <v>72.725119829466962</v>
      </c>
      <c r="F15" s="147">
        <v>12257</v>
      </c>
      <c r="G15" s="18"/>
      <c r="H15" s="5">
        <v>73.472428047634835</v>
      </c>
      <c r="I15" s="5">
        <v>81.908024261091171</v>
      </c>
      <c r="J15" s="5">
        <v>75.214859300089188</v>
      </c>
      <c r="K15" s="5">
        <v>73.284563402857628</v>
      </c>
      <c r="L15" s="5">
        <v>74.08587675863572</v>
      </c>
      <c r="M15" s="5">
        <v>74.902812776390775</v>
      </c>
      <c r="N15" s="5">
        <v>68.833997043926914</v>
      </c>
      <c r="O15" s="5">
        <v>79.933969700422935</v>
      </c>
      <c r="P15" s="5">
        <v>83.979757091625572</v>
      </c>
      <c r="Q15" s="5">
        <v>73.355915860151725</v>
      </c>
      <c r="R15" s="5">
        <v>64.925987939194613</v>
      </c>
      <c r="S15" s="5">
        <v>78.716079727128232</v>
      </c>
      <c r="T15" s="5">
        <v>67.224883102384553</v>
      </c>
      <c r="U15" s="5">
        <v>72.889299698909625</v>
      </c>
      <c r="V15" s="5">
        <v>73.21362711831658</v>
      </c>
      <c r="W15" s="5">
        <v>75.453757012048271</v>
      </c>
      <c r="X15" s="5">
        <v>56.601891268181014</v>
      </c>
      <c r="Y15" s="18"/>
      <c r="Z15" s="153">
        <v>49.973286342328656</v>
      </c>
      <c r="AA15" s="165">
        <v>95.872091116930264</v>
      </c>
      <c r="AB15" s="5">
        <v>60.646032229659554</v>
      </c>
      <c r="AC15" s="5">
        <v>76.183452490225832</v>
      </c>
      <c r="AD15" s="5">
        <v>70.449975002484109</v>
      </c>
      <c r="AE15" s="5">
        <v>73.243130549177366</v>
      </c>
      <c r="AF15" s="5">
        <v>64.53363187541818</v>
      </c>
      <c r="AG15" s="5">
        <v>61.570573829345363</v>
      </c>
      <c r="AH15" s="5">
        <v>72.591608824041913</v>
      </c>
      <c r="AI15" s="5">
        <v>85.038793375448208</v>
      </c>
      <c r="AJ15" s="5">
        <v>72.049286424494113</v>
      </c>
      <c r="AK15" s="5">
        <v>72.402595035028412</v>
      </c>
      <c r="AL15" s="5">
        <v>67.224883102384553</v>
      </c>
      <c r="AM15" s="5">
        <v>55.064503447981942</v>
      </c>
      <c r="AN15" s="5">
        <v>76.873160335022476</v>
      </c>
      <c r="AO15" s="5">
        <v>66.919389211848411</v>
      </c>
      <c r="AP15" s="5">
        <v>83.544079364876666</v>
      </c>
      <c r="AQ15" s="5">
        <v>79.824637698839638</v>
      </c>
      <c r="AR15" s="5">
        <v>80.495553431499403</v>
      </c>
      <c r="AS15" s="5">
        <v>71.399233675511127</v>
      </c>
      <c r="AT15" s="5">
        <v>49.973286342328656</v>
      </c>
      <c r="AU15" s="5">
        <v>64.62487212213</v>
      </c>
      <c r="AV15" s="5">
        <v>71.354392714627707</v>
      </c>
      <c r="AW15" s="5">
        <v>70.056315495396291</v>
      </c>
      <c r="AX15" s="5">
        <v>64.75259462248502</v>
      </c>
      <c r="AY15" s="5">
        <v>63.727785757151459</v>
      </c>
      <c r="AZ15" s="5">
        <v>85.998946288514261</v>
      </c>
      <c r="BA15" s="5">
        <v>81.061779302200478</v>
      </c>
      <c r="BB15" s="5">
        <v>67.819460127328469</v>
      </c>
      <c r="BC15" s="5">
        <v>75.715042579112861</v>
      </c>
      <c r="BD15" s="5">
        <v>71.277583981937141</v>
      </c>
      <c r="BE15" s="5">
        <v>82.698222790188566</v>
      </c>
      <c r="BF15" s="5">
        <v>77.816218943967471</v>
      </c>
      <c r="BG15" s="5">
        <v>71.300638872828117</v>
      </c>
      <c r="BH15" s="5">
        <v>69.917178037331638</v>
      </c>
      <c r="BI15" s="5">
        <v>70.923061000589939</v>
      </c>
      <c r="BJ15" s="5">
        <v>76.292779414645935</v>
      </c>
      <c r="BK15" s="5">
        <v>75.594553637528065</v>
      </c>
      <c r="BL15" s="5">
        <v>73.505162752482406</v>
      </c>
      <c r="BM15" s="5">
        <v>75.959770058972595</v>
      </c>
      <c r="BN15" s="5">
        <v>63.228195629539641</v>
      </c>
      <c r="BO15" s="5">
        <v>71.872497985125733</v>
      </c>
      <c r="BP15" s="5">
        <v>80.670446236942865</v>
      </c>
      <c r="BQ15" s="5">
        <v>74.766996939705081</v>
      </c>
      <c r="BR15" s="5">
        <v>81.908024261091171</v>
      </c>
      <c r="BS15" s="5">
        <v>64.348800023332274</v>
      </c>
      <c r="BT15" s="5">
        <v>78.502207396967094</v>
      </c>
      <c r="BU15" s="5">
        <v>76.386210372117901</v>
      </c>
      <c r="BV15" s="5">
        <v>76.89198780021303</v>
      </c>
      <c r="BW15" s="5">
        <v>58.137192228305814</v>
      </c>
      <c r="BX15" s="5">
        <v>91.860199466787037</v>
      </c>
      <c r="BY15" s="5">
        <v>85.457014744979503</v>
      </c>
      <c r="BZ15" s="5">
        <v>58.02266119240069</v>
      </c>
      <c r="CA15" s="5">
        <v>74.335826421719261</v>
      </c>
      <c r="CB15" s="5">
        <v>73.765517624574088</v>
      </c>
      <c r="CC15" s="5">
        <v>90.864525643396959</v>
      </c>
      <c r="CD15" s="5">
        <v>76.303179632698516</v>
      </c>
      <c r="CE15" s="5">
        <v>83.97873779308307</v>
      </c>
      <c r="CF15" s="5">
        <v>76.683677411536024</v>
      </c>
      <c r="CG15" s="5">
        <v>83.742483526085053</v>
      </c>
      <c r="CH15" s="5">
        <v>70.725756765450484</v>
      </c>
      <c r="CI15" s="5">
        <v>83.614309570698168</v>
      </c>
      <c r="CJ15" s="5">
        <v>92.378215613906619</v>
      </c>
      <c r="CK15" s="5">
        <v>75.053993523849769</v>
      </c>
      <c r="CL15" s="5">
        <v>80.960953398162928</v>
      </c>
      <c r="CM15" s="5">
        <v>89.112690292943412</v>
      </c>
      <c r="CN15" s="5">
        <v>93.769402512784083</v>
      </c>
      <c r="CO15" s="5">
        <v>89.419920297941047</v>
      </c>
      <c r="CP15" s="5">
        <v>61.196909347172898</v>
      </c>
      <c r="CQ15" s="5">
        <v>86.116788314338123</v>
      </c>
      <c r="CR15" s="5">
        <v>93.748123910332268</v>
      </c>
      <c r="CS15" s="5">
        <v>94.365575461101017</v>
      </c>
      <c r="CT15" s="5">
        <v>81.300284175708683</v>
      </c>
      <c r="CU15" s="5">
        <v>91.639440802408785</v>
      </c>
      <c r="CV15" s="5">
        <v>89.043791871756639</v>
      </c>
      <c r="CW15" s="5">
        <v>78.492505589096353</v>
      </c>
      <c r="CX15" s="5">
        <v>82.3540403500607</v>
      </c>
      <c r="CY15" s="5">
        <v>84.965075558552442</v>
      </c>
      <c r="CZ15" s="5">
        <v>67.96335990393608</v>
      </c>
      <c r="DA15" s="5">
        <v>87.877792783306859</v>
      </c>
      <c r="DB15" s="5">
        <v>74.547258405247248</v>
      </c>
      <c r="DC15" s="5">
        <v>95.872091116930264</v>
      </c>
      <c r="DD15" s="5">
        <v>86.077970036943995</v>
      </c>
      <c r="DE15" s="5"/>
      <c r="DF15" s="29">
        <v>0</v>
      </c>
      <c r="DG15" s="17">
        <v>0</v>
      </c>
      <c r="DH15" s="17">
        <v>0</v>
      </c>
      <c r="DI15" s="17">
        <v>0</v>
      </c>
      <c r="DJ15" s="17">
        <v>0</v>
      </c>
      <c r="DK15" s="17">
        <v>0</v>
      </c>
      <c r="DL15" s="17">
        <v>0</v>
      </c>
      <c r="DM15" s="17">
        <v>1</v>
      </c>
      <c r="DN15" s="17">
        <v>1</v>
      </c>
      <c r="DO15" s="17">
        <v>0</v>
      </c>
      <c r="DP15" s="17">
        <v>-1</v>
      </c>
      <c r="DQ15" s="17">
        <v>1</v>
      </c>
      <c r="DR15" s="17">
        <v>0</v>
      </c>
      <c r="DS15" s="17">
        <v>0</v>
      </c>
      <c r="DT15" s="17">
        <v>0</v>
      </c>
      <c r="DU15" s="17">
        <v>0</v>
      </c>
      <c r="DV15" s="30">
        <v>-1</v>
      </c>
      <c r="DW15" s="5"/>
      <c r="DX15" s="5"/>
      <c r="DY15" s="5"/>
      <c r="DZ15" s="29">
        <v>-1</v>
      </c>
      <c r="EA15" s="17">
        <v>0</v>
      </c>
      <c r="EB15" s="17">
        <v>0</v>
      </c>
      <c r="EC15" s="17">
        <v>0</v>
      </c>
      <c r="ED15" s="17">
        <v>-1</v>
      </c>
      <c r="EE15" s="17">
        <v>-1</v>
      </c>
      <c r="EF15" s="17">
        <v>0</v>
      </c>
      <c r="EG15" s="17">
        <v>1</v>
      </c>
      <c r="EH15" s="17">
        <v>0</v>
      </c>
      <c r="EI15" s="17">
        <v>0</v>
      </c>
      <c r="EJ15" s="17">
        <v>0</v>
      </c>
      <c r="EK15" s="17">
        <v>-1</v>
      </c>
      <c r="EL15" s="17">
        <v>0</v>
      </c>
      <c r="EM15" s="17">
        <v>0</v>
      </c>
      <c r="EN15" s="17">
        <v>1</v>
      </c>
      <c r="EO15" s="17">
        <v>0</v>
      </c>
      <c r="EP15" s="17">
        <v>1</v>
      </c>
      <c r="EQ15" s="17">
        <v>0</v>
      </c>
      <c r="ER15" s="17">
        <v>-1</v>
      </c>
      <c r="ES15" s="17">
        <v>-1</v>
      </c>
      <c r="ET15" s="17">
        <v>0</v>
      </c>
      <c r="EU15" s="17">
        <v>0</v>
      </c>
      <c r="EV15" s="17">
        <v>0</v>
      </c>
      <c r="EW15" s="17">
        <v>-1</v>
      </c>
      <c r="EX15" s="17">
        <v>1</v>
      </c>
      <c r="EY15" s="17">
        <v>1</v>
      </c>
      <c r="EZ15" s="17">
        <v>0</v>
      </c>
      <c r="FA15" s="17">
        <v>0</v>
      </c>
      <c r="FB15" s="17">
        <v>0</v>
      </c>
      <c r="FC15" s="17">
        <v>1</v>
      </c>
      <c r="FD15" s="17">
        <v>0</v>
      </c>
      <c r="FE15" s="17">
        <v>0</v>
      </c>
      <c r="FF15" s="17">
        <v>0</v>
      </c>
      <c r="FG15" s="17">
        <v>0</v>
      </c>
      <c r="FH15" s="17">
        <v>0</v>
      </c>
      <c r="FI15" s="17">
        <v>0</v>
      </c>
      <c r="FJ15" s="17">
        <v>0</v>
      </c>
      <c r="FK15" s="17">
        <v>0</v>
      </c>
      <c r="FL15" s="17">
        <v>0</v>
      </c>
      <c r="FM15" s="17">
        <v>0</v>
      </c>
      <c r="FN15" s="17">
        <v>0</v>
      </c>
      <c r="FO15" s="17">
        <v>0</v>
      </c>
      <c r="FP15" s="17">
        <v>0</v>
      </c>
      <c r="FQ15" s="17">
        <v>0</v>
      </c>
      <c r="FR15" s="17">
        <v>0</v>
      </c>
      <c r="FS15" s="17">
        <v>0</v>
      </c>
      <c r="FT15" s="17">
        <v>0</v>
      </c>
      <c r="FU15" s="17">
        <v>-1</v>
      </c>
      <c r="FV15" s="17">
        <v>1</v>
      </c>
      <c r="FW15" s="17">
        <v>1</v>
      </c>
      <c r="FX15" s="17">
        <v>0</v>
      </c>
      <c r="FY15" s="17">
        <v>0</v>
      </c>
      <c r="FZ15" s="17">
        <v>0</v>
      </c>
      <c r="GA15" s="17">
        <v>1</v>
      </c>
      <c r="GB15" s="17">
        <v>0</v>
      </c>
      <c r="GC15" s="17">
        <v>0</v>
      </c>
      <c r="GD15" s="17">
        <v>0</v>
      </c>
      <c r="GE15" s="17">
        <v>0</v>
      </c>
      <c r="GF15" s="17">
        <v>0</v>
      </c>
      <c r="GG15" s="17">
        <v>0</v>
      </c>
      <c r="GH15" s="17">
        <v>1</v>
      </c>
      <c r="GI15" s="17">
        <v>0</v>
      </c>
      <c r="GJ15" s="17">
        <v>0</v>
      </c>
      <c r="GK15" s="17">
        <v>1</v>
      </c>
      <c r="GL15" s="17">
        <v>1</v>
      </c>
      <c r="GM15" s="17">
        <v>1</v>
      </c>
      <c r="GN15" s="17">
        <v>0</v>
      </c>
      <c r="GO15" s="17">
        <v>1</v>
      </c>
      <c r="GP15" s="17">
        <v>1</v>
      </c>
      <c r="GQ15" s="17">
        <v>1</v>
      </c>
      <c r="GR15" s="17">
        <v>0</v>
      </c>
      <c r="GS15" s="17">
        <v>1</v>
      </c>
      <c r="GT15" s="17">
        <v>1</v>
      </c>
      <c r="GU15" s="17">
        <v>0</v>
      </c>
      <c r="GV15" s="17">
        <v>0</v>
      </c>
      <c r="GW15" s="17">
        <v>1</v>
      </c>
      <c r="GX15" s="17">
        <v>0</v>
      </c>
      <c r="GY15" s="17">
        <v>1</v>
      </c>
      <c r="GZ15" s="17">
        <v>0</v>
      </c>
      <c r="HA15" s="17">
        <v>1</v>
      </c>
      <c r="HB15" s="30">
        <v>1</v>
      </c>
    </row>
    <row r="16" spans="1:210" ht="25.5" customHeight="1" x14ac:dyDescent="0.2">
      <c r="A16" s="48">
        <v>12</v>
      </c>
      <c r="B16" s="3" t="s">
        <v>307</v>
      </c>
      <c r="C16" s="10" t="s">
        <v>5</v>
      </c>
      <c r="D16" s="24" t="s">
        <v>4</v>
      </c>
      <c r="E16" s="23">
        <v>48.953062846824864</v>
      </c>
      <c r="F16" s="147">
        <v>11906</v>
      </c>
      <c r="G16" s="18"/>
      <c r="H16" s="5">
        <v>53.890848403586219</v>
      </c>
      <c r="I16" s="5">
        <v>44.822148274650253</v>
      </c>
      <c r="J16" s="5">
        <v>56.565792546642705</v>
      </c>
      <c r="K16" s="5">
        <v>55.519000139484476</v>
      </c>
      <c r="L16" s="5">
        <v>59.165215615833979</v>
      </c>
      <c r="M16" s="5">
        <v>58.976702859554017</v>
      </c>
      <c r="N16" s="5">
        <v>43.154058959714781</v>
      </c>
      <c r="O16" s="5">
        <v>64.996132807234801</v>
      </c>
      <c r="P16" s="5">
        <v>55.128851123438892</v>
      </c>
      <c r="Q16" s="5">
        <v>47.480859857487026</v>
      </c>
      <c r="R16" s="5">
        <v>38.462324616938048</v>
      </c>
      <c r="S16" s="5">
        <v>67.417948032325086</v>
      </c>
      <c r="T16" s="5">
        <v>42.336953652190516</v>
      </c>
      <c r="U16" s="5">
        <v>37.138714810274344</v>
      </c>
      <c r="V16" s="5">
        <v>33.746803713440407</v>
      </c>
      <c r="W16" s="5">
        <v>54.534607275905202</v>
      </c>
      <c r="X16" s="5">
        <v>30.923282477205422</v>
      </c>
      <c r="Y16" s="18"/>
      <c r="Z16" s="153">
        <v>21.898370177450868</v>
      </c>
      <c r="AA16" s="165">
        <v>84.286217156839399</v>
      </c>
      <c r="AB16" s="5">
        <v>36.2019592925731</v>
      </c>
      <c r="AC16" s="5">
        <v>41.878767710024157</v>
      </c>
      <c r="AD16" s="5">
        <v>46.968741733342853</v>
      </c>
      <c r="AE16" s="5">
        <v>56.65740064285437</v>
      </c>
      <c r="AF16" s="5">
        <v>33.632555757366354</v>
      </c>
      <c r="AG16" s="5">
        <v>35.741348142657635</v>
      </c>
      <c r="AH16" s="5">
        <v>46.798217144736732</v>
      </c>
      <c r="AI16" s="5">
        <v>63.644202138268859</v>
      </c>
      <c r="AJ16" s="5">
        <v>36.750776469344885</v>
      </c>
      <c r="AK16" s="5">
        <v>47.738415136745587</v>
      </c>
      <c r="AL16" s="5">
        <v>42.336953652190516</v>
      </c>
      <c r="AM16" s="5">
        <v>30.054404222869085</v>
      </c>
      <c r="AN16" s="5">
        <v>53.745986143277548</v>
      </c>
      <c r="AO16" s="5">
        <v>27.237845556780876</v>
      </c>
      <c r="AP16" s="5">
        <v>44.544690905441051</v>
      </c>
      <c r="AQ16" s="5">
        <v>62.191986208051617</v>
      </c>
      <c r="AR16" s="5">
        <v>49.220901382813643</v>
      </c>
      <c r="AS16" s="5">
        <v>51.021664485962084</v>
      </c>
      <c r="AT16" s="5">
        <v>27.861770310255441</v>
      </c>
      <c r="AU16" s="5">
        <v>43.2705925317142</v>
      </c>
      <c r="AV16" s="5">
        <v>33.62296755461692</v>
      </c>
      <c r="AW16" s="5">
        <v>49.11056899008306</v>
      </c>
      <c r="AX16" s="5">
        <v>44.382433036277838</v>
      </c>
      <c r="AY16" s="5">
        <v>28.739547241905207</v>
      </c>
      <c r="AZ16" s="5">
        <v>56.498310003888363</v>
      </c>
      <c r="BA16" s="5">
        <v>69.376335828324372</v>
      </c>
      <c r="BB16" s="5">
        <v>50.542057253963392</v>
      </c>
      <c r="BC16" s="5">
        <v>43.748737388752254</v>
      </c>
      <c r="BD16" s="5">
        <v>51.825242249920777</v>
      </c>
      <c r="BE16" s="5">
        <v>46.069270018310647</v>
      </c>
      <c r="BF16" s="5">
        <v>51.95578667596736</v>
      </c>
      <c r="BG16" s="5">
        <v>59.608929955721798</v>
      </c>
      <c r="BH16" s="5">
        <v>49.827878375763063</v>
      </c>
      <c r="BI16" s="5">
        <v>46.763253548934827</v>
      </c>
      <c r="BJ16" s="5">
        <v>45.244729519747082</v>
      </c>
      <c r="BK16" s="5">
        <v>56.530381935058649</v>
      </c>
      <c r="BL16" s="5">
        <v>60.251125430347017</v>
      </c>
      <c r="BM16" s="5">
        <v>59.498688314253002</v>
      </c>
      <c r="BN16" s="5">
        <v>46.122534168168414</v>
      </c>
      <c r="BO16" s="5">
        <v>60.07836743341187</v>
      </c>
      <c r="BP16" s="5">
        <v>62.541182036814511</v>
      </c>
      <c r="BQ16" s="5">
        <v>49.539270712633908</v>
      </c>
      <c r="BR16" s="5">
        <v>44.822148274650253</v>
      </c>
      <c r="BS16" s="5">
        <v>56.424249411054348</v>
      </c>
      <c r="BT16" s="5">
        <v>66.579568991562581</v>
      </c>
      <c r="BU16" s="5">
        <v>45.669358925925522</v>
      </c>
      <c r="BV16" s="5">
        <v>32.997883983588046</v>
      </c>
      <c r="BW16" s="5">
        <v>21.898370177450868</v>
      </c>
      <c r="BX16" s="5">
        <v>84.286217156839399</v>
      </c>
      <c r="BY16" s="5">
        <v>43.87659432850689</v>
      </c>
      <c r="BZ16" s="5">
        <v>58.110374008013629</v>
      </c>
      <c r="CA16" s="5">
        <v>79.778102833894522</v>
      </c>
      <c r="CB16" s="5">
        <v>51.337123389354375</v>
      </c>
      <c r="CC16" s="5">
        <v>68.717701404261618</v>
      </c>
      <c r="CD16" s="5">
        <v>65.763810903674596</v>
      </c>
      <c r="CE16" s="5">
        <v>63.214213173053267</v>
      </c>
      <c r="CF16" s="5">
        <v>59.071930718469169</v>
      </c>
      <c r="CG16" s="5">
        <v>64.10163673468179</v>
      </c>
      <c r="CH16" s="5">
        <v>50.823646095255036</v>
      </c>
      <c r="CI16" s="5">
        <v>71.978561149550131</v>
      </c>
      <c r="CJ16" s="5">
        <v>75.86799090635381</v>
      </c>
      <c r="CK16" s="5">
        <v>63.792539978931565</v>
      </c>
      <c r="CL16" s="5">
        <v>65.660133111981366</v>
      </c>
      <c r="CM16" s="5">
        <v>71.191644058159525</v>
      </c>
      <c r="CN16" s="5">
        <v>68.276172510479142</v>
      </c>
      <c r="CO16" s="5">
        <v>76.476996655239915</v>
      </c>
      <c r="CP16" s="5">
        <v>59.188889206672144</v>
      </c>
      <c r="CQ16" s="5">
        <v>81.884985301194604</v>
      </c>
      <c r="CR16" s="5">
        <v>74.086478979955544</v>
      </c>
      <c r="CS16" s="5">
        <v>75.016259052125307</v>
      </c>
      <c r="CT16" s="5">
        <v>58.983093736868831</v>
      </c>
      <c r="CU16" s="5">
        <v>62.624576410974207</v>
      </c>
      <c r="CV16" s="5">
        <v>82.523997594359045</v>
      </c>
      <c r="CW16" s="5">
        <v>72.634345525919741</v>
      </c>
      <c r="CX16" s="5">
        <v>69.744226380330034</v>
      </c>
      <c r="CY16" s="5">
        <v>66.977847499918298</v>
      </c>
      <c r="CZ16" s="5">
        <v>73.36761022662786</v>
      </c>
      <c r="DA16" s="5">
        <v>78.626286746482933</v>
      </c>
      <c r="DB16" s="5">
        <v>69.591005408618372</v>
      </c>
      <c r="DC16" s="5">
        <v>67.30366358800876</v>
      </c>
      <c r="DD16" s="5">
        <v>71.150958740914831</v>
      </c>
      <c r="DE16" s="5"/>
      <c r="DF16" s="29">
        <v>0</v>
      </c>
      <c r="DG16" s="17">
        <v>0</v>
      </c>
      <c r="DH16" s="17">
        <v>1</v>
      </c>
      <c r="DI16" s="17">
        <v>1</v>
      </c>
      <c r="DJ16" s="17">
        <v>1</v>
      </c>
      <c r="DK16" s="17">
        <v>1</v>
      </c>
      <c r="DL16" s="17">
        <v>0</v>
      </c>
      <c r="DM16" s="17">
        <v>1</v>
      </c>
      <c r="DN16" s="17">
        <v>1</v>
      </c>
      <c r="DO16" s="17">
        <v>0</v>
      </c>
      <c r="DP16" s="17">
        <v>-1</v>
      </c>
      <c r="DQ16" s="17">
        <v>1</v>
      </c>
      <c r="DR16" s="17">
        <v>0</v>
      </c>
      <c r="DS16" s="17">
        <v>-1</v>
      </c>
      <c r="DT16" s="17">
        <v>-1</v>
      </c>
      <c r="DU16" s="17">
        <v>0</v>
      </c>
      <c r="DV16" s="30">
        <v>-1</v>
      </c>
      <c r="DW16" s="5"/>
      <c r="DX16" s="5"/>
      <c r="DY16" s="5"/>
      <c r="DZ16" s="29">
        <v>-1</v>
      </c>
      <c r="EA16" s="17">
        <v>0</v>
      </c>
      <c r="EB16" s="17">
        <v>0</v>
      </c>
      <c r="EC16" s="17">
        <v>0</v>
      </c>
      <c r="ED16" s="17">
        <v>-1</v>
      </c>
      <c r="EE16" s="17">
        <v>-1</v>
      </c>
      <c r="EF16" s="17">
        <v>0</v>
      </c>
      <c r="EG16" s="17">
        <v>1</v>
      </c>
      <c r="EH16" s="17">
        <v>-1</v>
      </c>
      <c r="EI16" s="17">
        <v>0</v>
      </c>
      <c r="EJ16" s="17">
        <v>0</v>
      </c>
      <c r="EK16" s="17">
        <v>-1</v>
      </c>
      <c r="EL16" s="17">
        <v>0</v>
      </c>
      <c r="EM16" s="17">
        <v>-1</v>
      </c>
      <c r="EN16" s="17">
        <v>0</v>
      </c>
      <c r="EO16" s="17">
        <v>1</v>
      </c>
      <c r="EP16" s="17">
        <v>0</v>
      </c>
      <c r="EQ16" s="17">
        <v>0</v>
      </c>
      <c r="ER16" s="17">
        <v>-1</v>
      </c>
      <c r="ES16" s="17">
        <v>0</v>
      </c>
      <c r="ET16" s="17">
        <v>-1</v>
      </c>
      <c r="EU16" s="17">
        <v>0</v>
      </c>
      <c r="EV16" s="17">
        <v>0</v>
      </c>
      <c r="EW16" s="17">
        <v>-1</v>
      </c>
      <c r="EX16" s="17">
        <v>1</v>
      </c>
      <c r="EY16" s="17">
        <v>1</v>
      </c>
      <c r="EZ16" s="17">
        <v>0</v>
      </c>
      <c r="FA16" s="17">
        <v>0</v>
      </c>
      <c r="FB16" s="17">
        <v>0</v>
      </c>
      <c r="FC16" s="17">
        <v>0</v>
      </c>
      <c r="FD16" s="17">
        <v>0</v>
      </c>
      <c r="FE16" s="17">
        <v>1</v>
      </c>
      <c r="FF16" s="17">
        <v>0</v>
      </c>
      <c r="FG16" s="17">
        <v>0</v>
      </c>
      <c r="FH16" s="17">
        <v>0</v>
      </c>
      <c r="FI16" s="17">
        <v>0</v>
      </c>
      <c r="FJ16" s="17">
        <v>1</v>
      </c>
      <c r="FK16" s="17">
        <v>1</v>
      </c>
      <c r="FL16" s="17">
        <v>0</v>
      </c>
      <c r="FM16" s="17">
        <v>0</v>
      </c>
      <c r="FN16" s="17">
        <v>1</v>
      </c>
      <c r="FO16" s="17">
        <v>0</v>
      </c>
      <c r="FP16" s="17">
        <v>0</v>
      </c>
      <c r="FQ16" s="17">
        <v>0</v>
      </c>
      <c r="FR16" s="17">
        <v>0</v>
      </c>
      <c r="FS16" s="17">
        <v>0</v>
      </c>
      <c r="FT16" s="17">
        <v>-1</v>
      </c>
      <c r="FU16" s="17">
        <v>-1</v>
      </c>
      <c r="FV16" s="17">
        <v>1</v>
      </c>
      <c r="FW16" s="17">
        <v>0</v>
      </c>
      <c r="FX16" s="17">
        <v>0</v>
      </c>
      <c r="FY16" s="17">
        <v>1</v>
      </c>
      <c r="FZ16" s="17">
        <v>0</v>
      </c>
      <c r="GA16" s="17">
        <v>1</v>
      </c>
      <c r="GB16" s="17">
        <v>1</v>
      </c>
      <c r="GC16" s="17">
        <v>0</v>
      </c>
      <c r="GD16" s="17">
        <v>0</v>
      </c>
      <c r="GE16" s="17">
        <v>0</v>
      </c>
      <c r="GF16" s="17">
        <v>0</v>
      </c>
      <c r="GG16" s="17">
        <v>1</v>
      </c>
      <c r="GH16" s="17">
        <v>1</v>
      </c>
      <c r="GI16" s="17">
        <v>0</v>
      </c>
      <c r="GJ16" s="17">
        <v>1</v>
      </c>
      <c r="GK16" s="17">
        <v>1</v>
      </c>
      <c r="GL16" s="17">
        <v>1</v>
      </c>
      <c r="GM16" s="17">
        <v>1</v>
      </c>
      <c r="GN16" s="17">
        <v>0</v>
      </c>
      <c r="GO16" s="17">
        <v>1</v>
      </c>
      <c r="GP16" s="17">
        <v>1</v>
      </c>
      <c r="GQ16" s="17">
        <v>1</v>
      </c>
      <c r="GR16" s="17">
        <v>0</v>
      </c>
      <c r="GS16" s="17">
        <v>0</v>
      </c>
      <c r="GT16" s="17">
        <v>1</v>
      </c>
      <c r="GU16" s="17">
        <v>1</v>
      </c>
      <c r="GV16" s="17">
        <v>1</v>
      </c>
      <c r="GW16" s="17">
        <v>1</v>
      </c>
      <c r="GX16" s="17">
        <v>1</v>
      </c>
      <c r="GY16" s="17">
        <v>1</v>
      </c>
      <c r="GZ16" s="17">
        <v>1</v>
      </c>
      <c r="HA16" s="17">
        <v>0</v>
      </c>
      <c r="HB16" s="30">
        <v>1</v>
      </c>
    </row>
    <row r="17" spans="1:210" ht="25.5" customHeight="1" x14ac:dyDescent="0.2">
      <c r="A17" s="48">
        <v>13</v>
      </c>
      <c r="B17" s="3" t="s">
        <v>308</v>
      </c>
      <c r="C17" s="10" t="s">
        <v>76</v>
      </c>
      <c r="D17" s="24" t="s">
        <v>77</v>
      </c>
      <c r="E17" s="23">
        <v>68.734082321702374</v>
      </c>
      <c r="F17" s="147">
        <v>16285</v>
      </c>
      <c r="G17" s="18"/>
      <c r="H17" s="5">
        <v>79.667486356992313</v>
      </c>
      <c r="I17" s="5">
        <v>79.543606556456879</v>
      </c>
      <c r="J17" s="5">
        <v>74.2577505925221</v>
      </c>
      <c r="K17" s="5">
        <v>75.42314044949957</v>
      </c>
      <c r="L17" s="5">
        <v>74.066708350944538</v>
      </c>
      <c r="M17" s="5">
        <v>67.148443565079887</v>
      </c>
      <c r="N17" s="5">
        <v>65.549276149854364</v>
      </c>
      <c r="O17" s="5">
        <v>74.609107797197197</v>
      </c>
      <c r="P17" s="5">
        <v>66.54941381060695</v>
      </c>
      <c r="Q17" s="5">
        <v>66.457210524038331</v>
      </c>
      <c r="R17" s="5">
        <v>60.023809713169221</v>
      </c>
      <c r="S17" s="5">
        <v>73.034556136929467</v>
      </c>
      <c r="T17" s="5">
        <v>72.71721673527793</v>
      </c>
      <c r="U17" s="5">
        <v>71.68521578864906</v>
      </c>
      <c r="V17" s="5">
        <v>69.049877348318418</v>
      </c>
      <c r="W17" s="5">
        <v>73.641011037875899</v>
      </c>
      <c r="X17" s="5">
        <v>49.031101197688734</v>
      </c>
      <c r="Y17" s="18"/>
      <c r="Z17" s="153">
        <v>42.124828578765019</v>
      </c>
      <c r="AA17" s="165">
        <v>91.651909343574474</v>
      </c>
      <c r="AB17" s="5">
        <v>65.765591039204708</v>
      </c>
      <c r="AC17" s="5">
        <v>72.865568207709273</v>
      </c>
      <c r="AD17" s="5">
        <v>78.890764624692139</v>
      </c>
      <c r="AE17" s="5">
        <v>75.389919816285172</v>
      </c>
      <c r="AF17" s="5">
        <v>55.969641243577051</v>
      </c>
      <c r="AG17" s="5">
        <v>62.9174042646967</v>
      </c>
      <c r="AH17" s="5">
        <v>65.938467199349134</v>
      </c>
      <c r="AI17" s="5">
        <v>63.993570479464168</v>
      </c>
      <c r="AJ17" s="5">
        <v>71.794157388852597</v>
      </c>
      <c r="AK17" s="5">
        <v>66.236281407026524</v>
      </c>
      <c r="AL17" s="5">
        <v>72.71721673527793</v>
      </c>
      <c r="AM17" s="5">
        <v>42.124828578765019</v>
      </c>
      <c r="AN17" s="5">
        <v>70.768286632138626</v>
      </c>
      <c r="AO17" s="5">
        <v>60.150404458182813</v>
      </c>
      <c r="AP17" s="5">
        <v>82.799522166371204</v>
      </c>
      <c r="AQ17" s="5">
        <v>77.133704245196029</v>
      </c>
      <c r="AR17" s="5">
        <v>56.390310569476135</v>
      </c>
      <c r="AS17" s="5">
        <v>58.882402893511255</v>
      </c>
      <c r="AT17" s="5">
        <v>49.336582727463806</v>
      </c>
      <c r="AU17" s="5">
        <v>62.974011199205506</v>
      </c>
      <c r="AV17" s="5">
        <v>70.456671386645084</v>
      </c>
      <c r="AW17" s="5">
        <v>73.46056750898498</v>
      </c>
      <c r="AX17" s="5">
        <v>69.692424705745864</v>
      </c>
      <c r="AY17" s="5">
        <v>49.764908594431972</v>
      </c>
      <c r="AZ17" s="5">
        <v>62.768709445653826</v>
      </c>
      <c r="BA17" s="5">
        <v>75.188515391380335</v>
      </c>
      <c r="BB17" s="5">
        <v>75.679282380708528</v>
      </c>
      <c r="BC17" s="5">
        <v>82.009487406762162</v>
      </c>
      <c r="BD17" s="5">
        <v>76.836819847842634</v>
      </c>
      <c r="BE17" s="5">
        <v>68.294514615561695</v>
      </c>
      <c r="BF17" s="5">
        <v>77.2930365826453</v>
      </c>
      <c r="BG17" s="5">
        <v>74.256407872452328</v>
      </c>
      <c r="BH17" s="5">
        <v>77.055468020148851</v>
      </c>
      <c r="BI17" s="5">
        <v>73.295875320318402</v>
      </c>
      <c r="BJ17" s="5">
        <v>67.987358092165579</v>
      </c>
      <c r="BK17" s="5">
        <v>77.040400067336222</v>
      </c>
      <c r="BL17" s="5">
        <v>67.327127053631258</v>
      </c>
      <c r="BM17" s="5">
        <v>80.460129097816562</v>
      </c>
      <c r="BN17" s="5">
        <v>59.987284918839414</v>
      </c>
      <c r="BO17" s="5">
        <v>75.93465547188876</v>
      </c>
      <c r="BP17" s="5">
        <v>81.904520603465173</v>
      </c>
      <c r="BQ17" s="5">
        <v>61.675663760663781</v>
      </c>
      <c r="BR17" s="5">
        <v>79.543606556456879</v>
      </c>
      <c r="BS17" s="5">
        <v>74.177923050263217</v>
      </c>
      <c r="BT17" s="5">
        <v>70.995688692300774</v>
      </c>
      <c r="BU17" s="5">
        <v>48.864235657669568</v>
      </c>
      <c r="BV17" s="5">
        <v>60.976796166349992</v>
      </c>
      <c r="BW17" s="5">
        <v>56.663970507323178</v>
      </c>
      <c r="BX17" s="5">
        <v>91.349980323206694</v>
      </c>
      <c r="BY17" s="5">
        <v>63.736457801942201</v>
      </c>
      <c r="BZ17" s="5">
        <v>81.869693028359762</v>
      </c>
      <c r="CA17" s="5">
        <v>65.605883296298757</v>
      </c>
      <c r="CB17" s="5">
        <v>68.715544430663684</v>
      </c>
      <c r="CC17" s="5">
        <v>83.325265457832785</v>
      </c>
      <c r="CD17" s="5">
        <v>68.884775614143535</v>
      </c>
      <c r="CE17" s="5">
        <v>60.514592089099942</v>
      </c>
      <c r="CF17" s="5">
        <v>76.656280593667972</v>
      </c>
      <c r="CG17" s="5">
        <v>76.317639336288607</v>
      </c>
      <c r="CH17" s="5">
        <v>57.402137455818092</v>
      </c>
      <c r="CI17" s="5">
        <v>91.651909343574474</v>
      </c>
      <c r="CJ17" s="5">
        <v>83.20642082403063</v>
      </c>
      <c r="CK17" s="5">
        <v>77.390433332357375</v>
      </c>
      <c r="CL17" s="5">
        <v>77.213148044877272</v>
      </c>
      <c r="CM17" s="5">
        <v>77.223190645012579</v>
      </c>
      <c r="CN17" s="5">
        <v>90.550481431343556</v>
      </c>
      <c r="CO17" s="5">
        <v>84.487210667393427</v>
      </c>
      <c r="CP17" s="5">
        <v>66.441774656760245</v>
      </c>
      <c r="CQ17" s="5">
        <v>68.478413533401962</v>
      </c>
      <c r="CR17" s="5">
        <v>79.293094892115931</v>
      </c>
      <c r="CS17" s="5">
        <v>71.489455623159159</v>
      </c>
      <c r="CT17" s="5">
        <v>69.374066621818216</v>
      </c>
      <c r="CU17" s="5">
        <v>78.571641912880267</v>
      </c>
      <c r="CV17" s="5">
        <v>55.327462724149477</v>
      </c>
      <c r="CW17" s="5">
        <v>75.795811888868911</v>
      </c>
      <c r="CX17" s="5">
        <v>71.160709945522953</v>
      </c>
      <c r="CY17" s="5">
        <v>74.655910347286508</v>
      </c>
      <c r="CZ17" s="5">
        <v>81.304456214618341</v>
      </c>
      <c r="DA17" s="5">
        <v>80.895877725658778</v>
      </c>
      <c r="DB17" s="5">
        <v>76.337795866574183</v>
      </c>
      <c r="DC17" s="5">
        <v>68.620300362036929</v>
      </c>
      <c r="DD17" s="5">
        <v>84.698638060154977</v>
      </c>
      <c r="DE17" s="5"/>
      <c r="DF17" s="29">
        <v>1</v>
      </c>
      <c r="DG17" s="17">
        <v>1</v>
      </c>
      <c r="DH17" s="17">
        <v>1</v>
      </c>
      <c r="DI17" s="17">
        <v>1</v>
      </c>
      <c r="DJ17" s="17">
        <v>1</v>
      </c>
      <c r="DK17" s="17">
        <v>0</v>
      </c>
      <c r="DL17" s="17">
        <v>0</v>
      </c>
      <c r="DM17" s="17">
        <v>1</v>
      </c>
      <c r="DN17" s="17">
        <v>0</v>
      </c>
      <c r="DO17" s="17">
        <v>0</v>
      </c>
      <c r="DP17" s="17">
        <v>-1</v>
      </c>
      <c r="DQ17" s="17">
        <v>0</v>
      </c>
      <c r="DR17" s="17">
        <v>0</v>
      </c>
      <c r="DS17" s="17">
        <v>0</v>
      </c>
      <c r="DT17" s="17">
        <v>0</v>
      </c>
      <c r="DU17" s="17">
        <v>1</v>
      </c>
      <c r="DV17" s="30">
        <v>-1</v>
      </c>
      <c r="DW17" s="5"/>
      <c r="DX17" s="5"/>
      <c r="DY17" s="5"/>
      <c r="DZ17" s="29">
        <v>0</v>
      </c>
      <c r="EA17" s="17">
        <v>0</v>
      </c>
      <c r="EB17" s="17">
        <v>1</v>
      </c>
      <c r="EC17" s="17">
        <v>1</v>
      </c>
      <c r="ED17" s="17">
        <v>-1</v>
      </c>
      <c r="EE17" s="17">
        <v>0</v>
      </c>
      <c r="EF17" s="17">
        <v>0</v>
      </c>
      <c r="EG17" s="17">
        <v>0</v>
      </c>
      <c r="EH17" s="17">
        <v>0</v>
      </c>
      <c r="EI17" s="17">
        <v>0</v>
      </c>
      <c r="EJ17" s="17">
        <v>0</v>
      </c>
      <c r="EK17" s="17">
        <v>-1</v>
      </c>
      <c r="EL17" s="17">
        <v>0</v>
      </c>
      <c r="EM17" s="17">
        <v>-1</v>
      </c>
      <c r="EN17" s="17">
        <v>1</v>
      </c>
      <c r="EO17" s="17">
        <v>1</v>
      </c>
      <c r="EP17" s="17">
        <v>-1</v>
      </c>
      <c r="EQ17" s="17">
        <v>-1</v>
      </c>
      <c r="ER17" s="17">
        <v>-1</v>
      </c>
      <c r="ES17" s="17">
        <v>0</v>
      </c>
      <c r="ET17" s="17">
        <v>0</v>
      </c>
      <c r="EU17" s="17">
        <v>0</v>
      </c>
      <c r="EV17" s="17">
        <v>0</v>
      </c>
      <c r="EW17" s="17">
        <v>-1</v>
      </c>
      <c r="EX17" s="17">
        <v>-1</v>
      </c>
      <c r="EY17" s="17">
        <v>0</v>
      </c>
      <c r="EZ17" s="17">
        <v>0</v>
      </c>
      <c r="FA17" s="17">
        <v>1</v>
      </c>
      <c r="FB17" s="17">
        <v>1</v>
      </c>
      <c r="FC17" s="17">
        <v>0</v>
      </c>
      <c r="FD17" s="17">
        <v>1</v>
      </c>
      <c r="FE17" s="17">
        <v>0</v>
      </c>
      <c r="FF17" s="17">
        <v>1</v>
      </c>
      <c r="FG17" s="17">
        <v>0</v>
      </c>
      <c r="FH17" s="17">
        <v>0</v>
      </c>
      <c r="FI17" s="17">
        <v>1</v>
      </c>
      <c r="FJ17" s="17">
        <v>0</v>
      </c>
      <c r="FK17" s="17">
        <v>1</v>
      </c>
      <c r="FL17" s="17">
        <v>0</v>
      </c>
      <c r="FM17" s="17">
        <v>0</v>
      </c>
      <c r="FN17" s="17">
        <v>1</v>
      </c>
      <c r="FO17" s="17">
        <v>0</v>
      </c>
      <c r="FP17" s="17">
        <v>1</v>
      </c>
      <c r="FQ17" s="17">
        <v>0</v>
      </c>
      <c r="FR17" s="17">
        <v>0</v>
      </c>
      <c r="FS17" s="17">
        <v>-1</v>
      </c>
      <c r="FT17" s="17">
        <v>0</v>
      </c>
      <c r="FU17" s="17">
        <v>-1</v>
      </c>
      <c r="FV17" s="17">
        <v>1</v>
      </c>
      <c r="FW17" s="17">
        <v>0</v>
      </c>
      <c r="FX17" s="17">
        <v>1</v>
      </c>
      <c r="FY17" s="17">
        <v>0</v>
      </c>
      <c r="FZ17" s="17">
        <v>0</v>
      </c>
      <c r="GA17" s="17">
        <v>1</v>
      </c>
      <c r="GB17" s="17">
        <v>0</v>
      </c>
      <c r="GC17" s="17">
        <v>0</v>
      </c>
      <c r="GD17" s="17">
        <v>0</v>
      </c>
      <c r="GE17" s="17">
        <v>0</v>
      </c>
      <c r="GF17" s="17">
        <v>0</v>
      </c>
      <c r="GG17" s="17">
        <v>1</v>
      </c>
      <c r="GH17" s="17">
        <v>1</v>
      </c>
      <c r="GI17" s="17">
        <v>0</v>
      </c>
      <c r="GJ17" s="17">
        <v>0</v>
      </c>
      <c r="GK17" s="17">
        <v>0</v>
      </c>
      <c r="GL17" s="17">
        <v>1</v>
      </c>
      <c r="GM17" s="17">
        <v>1</v>
      </c>
      <c r="GN17" s="17">
        <v>0</v>
      </c>
      <c r="GO17" s="17">
        <v>0</v>
      </c>
      <c r="GP17" s="17">
        <v>1</v>
      </c>
      <c r="GQ17" s="17">
        <v>0</v>
      </c>
      <c r="GR17" s="17">
        <v>0</v>
      </c>
      <c r="GS17" s="17">
        <v>0</v>
      </c>
      <c r="GT17" s="17">
        <v>-1</v>
      </c>
      <c r="GU17" s="17">
        <v>0</v>
      </c>
      <c r="GV17" s="17">
        <v>0</v>
      </c>
      <c r="GW17" s="17">
        <v>0</v>
      </c>
      <c r="GX17" s="17">
        <v>0</v>
      </c>
      <c r="GY17" s="17">
        <v>1</v>
      </c>
      <c r="GZ17" s="17">
        <v>0</v>
      </c>
      <c r="HA17" s="17">
        <v>0</v>
      </c>
      <c r="HB17" s="30">
        <v>1</v>
      </c>
    </row>
    <row r="18" spans="1:210" ht="25.5" customHeight="1" x14ac:dyDescent="0.2">
      <c r="A18" s="48">
        <v>14</v>
      </c>
      <c r="B18" s="3" t="s">
        <v>308</v>
      </c>
      <c r="C18" s="10" t="s">
        <v>80</v>
      </c>
      <c r="D18" s="24" t="s">
        <v>81</v>
      </c>
      <c r="E18" s="23">
        <v>96.892309095783901</v>
      </c>
      <c r="F18" s="147">
        <v>17576</v>
      </c>
      <c r="G18" s="18"/>
      <c r="H18" s="5">
        <v>98.140111523493218</v>
      </c>
      <c r="I18" s="5">
        <v>99.415453294893894</v>
      </c>
      <c r="J18" s="5">
        <v>96.099244790612829</v>
      </c>
      <c r="K18" s="5">
        <v>95.899769154870938</v>
      </c>
      <c r="L18" s="5">
        <v>98.322100286461009</v>
      </c>
      <c r="M18" s="5">
        <v>99.171524422118708</v>
      </c>
      <c r="N18" s="5">
        <v>96.154413319628262</v>
      </c>
      <c r="O18" s="5">
        <v>98.558717206869659</v>
      </c>
      <c r="P18" s="5">
        <v>97.697477792876825</v>
      </c>
      <c r="Q18" s="5">
        <v>98.071511265708523</v>
      </c>
      <c r="R18" s="5">
        <v>94.513309845042855</v>
      </c>
      <c r="S18" s="5">
        <v>97.413287530064053</v>
      </c>
      <c r="T18" s="5">
        <v>96.079922905546582</v>
      </c>
      <c r="U18" s="5">
        <v>98.211639101892416</v>
      </c>
      <c r="V18" s="5">
        <v>94.862958566759303</v>
      </c>
      <c r="W18" s="5">
        <v>97.970674143626695</v>
      </c>
      <c r="X18" s="5">
        <v>95.700266705725483</v>
      </c>
      <c r="Y18" s="18"/>
      <c r="Z18" s="153">
        <v>88.694485025207342</v>
      </c>
      <c r="AA18" s="165">
        <v>99.957482563870883</v>
      </c>
      <c r="AB18" s="5">
        <v>95.801803558358515</v>
      </c>
      <c r="AC18" s="5">
        <v>97.998210656994743</v>
      </c>
      <c r="AD18" s="5">
        <v>97.32782383759448</v>
      </c>
      <c r="AE18" s="5">
        <v>96.951162397186565</v>
      </c>
      <c r="AF18" s="5">
        <v>92.973859430655708</v>
      </c>
      <c r="AG18" s="5">
        <v>96.000101424898517</v>
      </c>
      <c r="AH18" s="5">
        <v>97.786896251329509</v>
      </c>
      <c r="AI18" s="5">
        <v>97.982016675252368</v>
      </c>
      <c r="AJ18" s="5">
        <v>98.781530235033216</v>
      </c>
      <c r="AK18" s="5">
        <v>98.622111196070662</v>
      </c>
      <c r="AL18" s="5">
        <v>96.079922905546582</v>
      </c>
      <c r="AM18" s="5">
        <v>94.961560140403037</v>
      </c>
      <c r="AN18" s="5">
        <v>96.259758935352465</v>
      </c>
      <c r="AO18" s="5">
        <v>92.833946811294808</v>
      </c>
      <c r="AP18" s="5">
        <v>98.067447398066761</v>
      </c>
      <c r="AQ18" s="5">
        <v>96.286358618116623</v>
      </c>
      <c r="AR18" s="5">
        <v>97.594185598518152</v>
      </c>
      <c r="AS18" s="5">
        <v>95.649933455110258</v>
      </c>
      <c r="AT18" s="5">
        <v>95.515072869866586</v>
      </c>
      <c r="AU18" s="5">
        <v>94.401685545550578</v>
      </c>
      <c r="AV18" s="5">
        <v>97.4733961828872</v>
      </c>
      <c r="AW18" s="5">
        <v>96.519943032689412</v>
      </c>
      <c r="AX18" s="5">
        <v>97.316934284287797</v>
      </c>
      <c r="AY18" s="5">
        <v>95.203367963240282</v>
      </c>
      <c r="AZ18" s="5">
        <v>95.082642661366307</v>
      </c>
      <c r="BA18" s="5">
        <v>99.161873177802789</v>
      </c>
      <c r="BB18" s="5">
        <v>95.29574397716793</v>
      </c>
      <c r="BC18" s="5">
        <v>98.876986607741117</v>
      </c>
      <c r="BD18" s="5">
        <v>96.203997299658866</v>
      </c>
      <c r="BE18" s="5">
        <v>98.023229452903152</v>
      </c>
      <c r="BF18" s="5">
        <v>98.15131628852059</v>
      </c>
      <c r="BG18" s="5">
        <v>99.148723984726345</v>
      </c>
      <c r="BH18" s="5">
        <v>95.663404489542472</v>
      </c>
      <c r="BI18" s="5">
        <v>97.80940270445214</v>
      </c>
      <c r="BJ18" s="5">
        <v>98.836704427125937</v>
      </c>
      <c r="BK18" s="5">
        <v>98.720275264705279</v>
      </c>
      <c r="BL18" s="5">
        <v>98.769326704994683</v>
      </c>
      <c r="BM18" s="5">
        <v>98.99205079853806</v>
      </c>
      <c r="BN18" s="5">
        <v>90.088356728618237</v>
      </c>
      <c r="BO18" s="5">
        <v>98.556813236926786</v>
      </c>
      <c r="BP18" s="5">
        <v>97.272240624013264</v>
      </c>
      <c r="BQ18" s="5">
        <v>98.167642215395475</v>
      </c>
      <c r="BR18" s="5">
        <v>99.415453294893894</v>
      </c>
      <c r="BS18" s="5">
        <v>98.868109349392</v>
      </c>
      <c r="BT18" s="5">
        <v>99.957482563870883</v>
      </c>
      <c r="BU18" s="5">
        <v>99.756563920637205</v>
      </c>
      <c r="BV18" s="5">
        <v>94.773317218052242</v>
      </c>
      <c r="BW18" s="5">
        <v>97.682955784857711</v>
      </c>
      <c r="BX18" s="5">
        <v>97.976686476924442</v>
      </c>
      <c r="BY18" s="5">
        <v>99.187092960795837</v>
      </c>
      <c r="BZ18" s="5">
        <v>95.227924591084232</v>
      </c>
      <c r="CA18" s="5">
        <v>97.809719094020551</v>
      </c>
      <c r="CB18" s="5">
        <v>95.992720664003102</v>
      </c>
      <c r="CC18" s="5">
        <v>99.672703577399986</v>
      </c>
      <c r="CD18" s="5">
        <v>97.60120351781751</v>
      </c>
      <c r="CE18" s="5">
        <v>97.850073474954044</v>
      </c>
      <c r="CF18" s="5">
        <v>90.146998191511358</v>
      </c>
      <c r="CG18" s="5">
        <v>96.63986398967171</v>
      </c>
      <c r="CH18" s="5">
        <v>94.397421156457384</v>
      </c>
      <c r="CI18" s="5">
        <v>99.697900541945629</v>
      </c>
      <c r="CJ18" s="5">
        <v>99.373757293388877</v>
      </c>
      <c r="CK18" s="5">
        <v>94.201309146760366</v>
      </c>
      <c r="CL18" s="5">
        <v>96.354818214632047</v>
      </c>
      <c r="CM18" s="5">
        <v>99.863406570909902</v>
      </c>
      <c r="CN18" s="5">
        <v>88.694485025207342</v>
      </c>
      <c r="CO18" s="5">
        <v>97.456141916520238</v>
      </c>
      <c r="CP18" s="5">
        <v>98.558789465805987</v>
      </c>
      <c r="CQ18" s="5">
        <v>98.069627130558374</v>
      </c>
      <c r="CR18" s="5">
        <v>96.328049634325041</v>
      </c>
      <c r="CS18" s="5">
        <v>98.496703891173638</v>
      </c>
      <c r="CT18" s="5">
        <v>98.960061006549864</v>
      </c>
      <c r="CU18" s="5">
        <v>99.916592414170708</v>
      </c>
      <c r="CV18" s="5">
        <v>95.900717301706038</v>
      </c>
      <c r="CW18" s="5">
        <v>96.558813202818456</v>
      </c>
      <c r="CX18" s="5">
        <v>93.879708575729467</v>
      </c>
      <c r="CY18" s="5">
        <v>96.935757992921452</v>
      </c>
      <c r="CZ18" s="5">
        <v>99.928331312419857</v>
      </c>
      <c r="DA18" s="5">
        <v>99.180996878764972</v>
      </c>
      <c r="DB18" s="5">
        <v>92.687613062975444</v>
      </c>
      <c r="DC18" s="5">
        <v>97.334539321101005</v>
      </c>
      <c r="DD18" s="5">
        <v>97.471440703419503</v>
      </c>
      <c r="DE18" s="5"/>
      <c r="DF18" s="29">
        <v>0</v>
      </c>
      <c r="DG18" s="17">
        <v>0</v>
      </c>
      <c r="DH18" s="17">
        <v>0</v>
      </c>
      <c r="DI18" s="17">
        <v>0</v>
      </c>
      <c r="DJ18" s="17">
        <v>0</v>
      </c>
      <c r="DK18" s="17">
        <v>1</v>
      </c>
      <c r="DL18" s="17">
        <v>0</v>
      </c>
      <c r="DM18" s="17">
        <v>1</v>
      </c>
      <c r="DN18" s="17">
        <v>0</v>
      </c>
      <c r="DO18" s="17">
        <v>0</v>
      </c>
      <c r="DP18" s="17">
        <v>-1</v>
      </c>
      <c r="DQ18" s="17">
        <v>0</v>
      </c>
      <c r="DR18" s="17">
        <v>0</v>
      </c>
      <c r="DS18" s="17">
        <v>0</v>
      </c>
      <c r="DT18" s="17">
        <v>-1</v>
      </c>
      <c r="DU18" s="17">
        <v>0</v>
      </c>
      <c r="DV18" s="30">
        <v>0</v>
      </c>
      <c r="DW18" s="5"/>
      <c r="DX18" s="5"/>
      <c r="DY18" s="5"/>
      <c r="DZ18" s="29">
        <v>0</v>
      </c>
      <c r="EA18" s="17">
        <v>0</v>
      </c>
      <c r="EB18" s="17">
        <v>0</v>
      </c>
      <c r="EC18" s="17">
        <v>0</v>
      </c>
      <c r="ED18" s="17">
        <v>-1</v>
      </c>
      <c r="EE18" s="17">
        <v>0</v>
      </c>
      <c r="EF18" s="17">
        <v>0</v>
      </c>
      <c r="EG18" s="17">
        <v>0</v>
      </c>
      <c r="EH18" s="17">
        <v>0</v>
      </c>
      <c r="EI18" s="17">
        <v>0</v>
      </c>
      <c r="EJ18" s="17">
        <v>0</v>
      </c>
      <c r="EK18" s="17">
        <v>0</v>
      </c>
      <c r="EL18" s="17">
        <v>0</v>
      </c>
      <c r="EM18" s="17">
        <v>-1</v>
      </c>
      <c r="EN18" s="17">
        <v>0</v>
      </c>
      <c r="EO18" s="17">
        <v>0</v>
      </c>
      <c r="EP18" s="17">
        <v>0</v>
      </c>
      <c r="EQ18" s="17">
        <v>0</v>
      </c>
      <c r="ER18" s="17">
        <v>0</v>
      </c>
      <c r="ES18" s="17">
        <v>0</v>
      </c>
      <c r="ET18" s="17">
        <v>0</v>
      </c>
      <c r="EU18" s="17">
        <v>0</v>
      </c>
      <c r="EV18" s="17">
        <v>0</v>
      </c>
      <c r="EW18" s="17">
        <v>0</v>
      </c>
      <c r="EX18" s="17">
        <v>0</v>
      </c>
      <c r="EY18" s="17">
        <v>1</v>
      </c>
      <c r="EZ18" s="17">
        <v>0</v>
      </c>
      <c r="FA18" s="17">
        <v>0</v>
      </c>
      <c r="FB18" s="17">
        <v>0</v>
      </c>
      <c r="FC18" s="17">
        <v>0</v>
      </c>
      <c r="FD18" s="17">
        <v>0</v>
      </c>
      <c r="FE18" s="17">
        <v>1</v>
      </c>
      <c r="FF18" s="17">
        <v>0</v>
      </c>
      <c r="FG18" s="17">
        <v>0</v>
      </c>
      <c r="FH18" s="17">
        <v>0</v>
      </c>
      <c r="FI18" s="17">
        <v>0</v>
      </c>
      <c r="FJ18" s="17">
        <v>0</v>
      </c>
      <c r="FK18" s="17">
        <v>0</v>
      </c>
      <c r="FL18" s="17">
        <v>-1</v>
      </c>
      <c r="FM18" s="17">
        <v>0</v>
      </c>
      <c r="FN18" s="17">
        <v>0</v>
      </c>
      <c r="FO18" s="17">
        <v>0</v>
      </c>
      <c r="FP18" s="17">
        <v>0</v>
      </c>
      <c r="FQ18" s="17">
        <v>0</v>
      </c>
      <c r="FR18" s="17">
        <v>0</v>
      </c>
      <c r="FS18" s="17">
        <v>0</v>
      </c>
      <c r="FT18" s="17">
        <v>0</v>
      </c>
      <c r="FU18" s="17">
        <v>0</v>
      </c>
      <c r="FV18" s="17">
        <v>0</v>
      </c>
      <c r="FW18" s="17">
        <v>0</v>
      </c>
      <c r="FX18" s="17">
        <v>0</v>
      </c>
      <c r="FY18" s="17">
        <v>0</v>
      </c>
      <c r="FZ18" s="17">
        <v>0</v>
      </c>
      <c r="GA18" s="17">
        <v>0</v>
      </c>
      <c r="GB18" s="17">
        <v>0</v>
      </c>
      <c r="GC18" s="17">
        <v>0</v>
      </c>
      <c r="GD18" s="17">
        <v>0</v>
      </c>
      <c r="GE18" s="17">
        <v>0</v>
      </c>
      <c r="GF18" s="17">
        <v>0</v>
      </c>
      <c r="GG18" s="17">
        <v>0</v>
      </c>
      <c r="GH18" s="17">
        <v>0</v>
      </c>
      <c r="GI18" s="17">
        <v>0</v>
      </c>
      <c r="GJ18" s="17">
        <v>0</v>
      </c>
      <c r="GK18" s="17">
        <v>0</v>
      </c>
      <c r="GL18" s="17">
        <v>-1</v>
      </c>
      <c r="GM18" s="17">
        <v>0</v>
      </c>
      <c r="GN18" s="17">
        <v>0</v>
      </c>
      <c r="GO18" s="17">
        <v>0</v>
      </c>
      <c r="GP18" s="17">
        <v>0</v>
      </c>
      <c r="GQ18" s="17">
        <v>0</v>
      </c>
      <c r="GR18" s="17">
        <v>0</v>
      </c>
      <c r="GS18" s="17">
        <v>0</v>
      </c>
      <c r="GT18" s="17">
        <v>0</v>
      </c>
      <c r="GU18" s="17">
        <v>0</v>
      </c>
      <c r="GV18" s="17">
        <v>0</v>
      </c>
      <c r="GW18" s="17">
        <v>0</v>
      </c>
      <c r="GX18" s="17">
        <v>0</v>
      </c>
      <c r="GY18" s="17">
        <v>0</v>
      </c>
      <c r="GZ18" s="17">
        <v>0</v>
      </c>
      <c r="HA18" s="17">
        <v>0</v>
      </c>
      <c r="HB18" s="30">
        <v>0</v>
      </c>
    </row>
    <row r="19" spans="1:210" ht="25.5" customHeight="1" x14ac:dyDescent="0.2">
      <c r="A19" s="48">
        <v>16.2</v>
      </c>
      <c r="B19" s="3" t="s">
        <v>308</v>
      </c>
      <c r="C19" s="10" t="s">
        <v>475</v>
      </c>
      <c r="D19" s="24" t="s">
        <v>118</v>
      </c>
      <c r="E19" s="23">
        <v>70.703417285915563</v>
      </c>
      <c r="F19" s="147">
        <v>2239</v>
      </c>
      <c r="G19" s="18"/>
      <c r="H19" s="5">
        <v>88.688643435396301</v>
      </c>
      <c r="I19" s="5"/>
      <c r="J19" s="5">
        <v>70.648591966816412</v>
      </c>
      <c r="K19" s="5">
        <v>78.690915527535537</v>
      </c>
      <c r="L19" s="5">
        <v>80.393966467542413</v>
      </c>
      <c r="M19" s="5">
        <v>82.786256239905569</v>
      </c>
      <c r="N19" s="5">
        <v>71.941106784298015</v>
      </c>
      <c r="O19" s="5">
        <v>80.152998554155801</v>
      </c>
      <c r="P19" s="5">
        <v>76.633049506529034</v>
      </c>
      <c r="Q19" s="5">
        <v>76.167837102858229</v>
      </c>
      <c r="R19" s="5">
        <v>60.518860990903676</v>
      </c>
      <c r="S19" s="5">
        <v>86.904062100670501</v>
      </c>
      <c r="T19" s="5">
        <v>60.864707814583284</v>
      </c>
      <c r="U19" s="5">
        <v>75.06294000676256</v>
      </c>
      <c r="V19" s="5">
        <v>76.835094960177898</v>
      </c>
      <c r="W19" s="5">
        <v>84.972731138373376</v>
      </c>
      <c r="X19" s="5">
        <v>47.21087840994484</v>
      </c>
      <c r="Y19" s="18"/>
      <c r="Z19" s="153">
        <v>41.322988110198921</v>
      </c>
      <c r="AA19" s="165">
        <v>92.275454143975821</v>
      </c>
      <c r="AB19" s="5">
        <v>53.155644757097711</v>
      </c>
      <c r="AC19" s="5">
        <v>91.080373034750792</v>
      </c>
      <c r="AD19" s="5">
        <v>92.275454143975821</v>
      </c>
      <c r="AE19" s="5"/>
      <c r="AF19" s="5">
        <v>56.529687981746278</v>
      </c>
      <c r="AG19" s="5">
        <v>71.04871224897839</v>
      </c>
      <c r="AH19" s="5"/>
      <c r="AI19" s="5">
        <v>77.631634087093744</v>
      </c>
      <c r="AJ19" s="5">
        <v>67.879340577509367</v>
      </c>
      <c r="AK19" s="5">
        <v>75.068126490211839</v>
      </c>
      <c r="AL19" s="5">
        <v>60.864707814583284</v>
      </c>
      <c r="AM19" s="5">
        <v>41.322988110198921</v>
      </c>
      <c r="AN19" s="5">
        <v>76.219625400123235</v>
      </c>
      <c r="AO19" s="5"/>
      <c r="AP19" s="5"/>
      <c r="AQ19" s="5">
        <v>51.174359923823218</v>
      </c>
      <c r="AR19" s="5"/>
      <c r="AS19" s="5">
        <v>59.777884131587101</v>
      </c>
      <c r="AT19" s="5">
        <v>43.776873014836006</v>
      </c>
      <c r="AU19" s="5">
        <v>66.951334478909274</v>
      </c>
      <c r="AV19" s="5">
        <v>77.393197276376455</v>
      </c>
      <c r="AW19" s="5">
        <v>81.848687807200264</v>
      </c>
      <c r="AX19" s="5"/>
      <c r="AY19" s="5"/>
      <c r="AZ19" s="5">
        <v>69.363197942989828</v>
      </c>
      <c r="BA19" s="5">
        <v>83.016755564496123</v>
      </c>
      <c r="BB19" s="5">
        <v>68.259773597732575</v>
      </c>
      <c r="BC19" s="5">
        <v>77.262063003692489</v>
      </c>
      <c r="BD19" s="5">
        <v>81.842382924269856</v>
      </c>
      <c r="BE19" s="5">
        <v>84.91950774659233</v>
      </c>
      <c r="BF19" s="5">
        <v>82.003614295360364</v>
      </c>
      <c r="BG19" s="5">
        <v>76.167878330222777</v>
      </c>
      <c r="BH19" s="5">
        <v>87.577401277205226</v>
      </c>
      <c r="BI19" s="5">
        <v>71.803065645690992</v>
      </c>
      <c r="BJ19" s="5">
        <v>76.747868254530715</v>
      </c>
      <c r="BK19" s="5">
        <v>75.982304776916536</v>
      </c>
      <c r="BL19" s="5"/>
      <c r="BM19" s="5"/>
      <c r="BN19" s="5"/>
      <c r="BO19" s="5"/>
      <c r="BP19" s="5"/>
      <c r="BQ19" s="5"/>
      <c r="BR19" s="5"/>
      <c r="BS19" s="5"/>
      <c r="BT19" s="5"/>
      <c r="BU19" s="5"/>
      <c r="BV19" s="5"/>
      <c r="BW19" s="5">
        <v>68.070830092649885</v>
      </c>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29">
        <v>1</v>
      </c>
      <c r="DG19" s="17"/>
      <c r="DH19" s="17">
        <v>0</v>
      </c>
      <c r="DI19" s="17">
        <v>0</v>
      </c>
      <c r="DJ19" s="17">
        <v>0</v>
      </c>
      <c r="DK19" s="17">
        <v>0</v>
      </c>
      <c r="DL19" s="17">
        <v>0</v>
      </c>
      <c r="DM19" s="17">
        <v>0</v>
      </c>
      <c r="DN19" s="17">
        <v>0</v>
      </c>
      <c r="DO19" s="17">
        <v>0</v>
      </c>
      <c r="DP19" s="17">
        <v>0</v>
      </c>
      <c r="DQ19" s="17">
        <v>1</v>
      </c>
      <c r="DR19" s="17">
        <v>0</v>
      </c>
      <c r="DS19" s="17">
        <v>0</v>
      </c>
      <c r="DT19" s="17">
        <v>0</v>
      </c>
      <c r="DU19" s="17">
        <v>1</v>
      </c>
      <c r="DV19" s="30">
        <v>-1</v>
      </c>
      <c r="DW19" s="5"/>
      <c r="DX19" s="5"/>
      <c r="DY19" s="5"/>
      <c r="DZ19" s="29">
        <v>-1</v>
      </c>
      <c r="EA19" s="17">
        <v>1</v>
      </c>
      <c r="EB19" s="17">
        <v>1</v>
      </c>
      <c r="EC19" s="17"/>
      <c r="ED19" s="17">
        <v>0</v>
      </c>
      <c r="EE19" s="17">
        <v>0</v>
      </c>
      <c r="EF19" s="17"/>
      <c r="EG19" s="17">
        <v>0</v>
      </c>
      <c r="EH19" s="17">
        <v>0</v>
      </c>
      <c r="EI19" s="17">
        <v>0</v>
      </c>
      <c r="EJ19" s="17">
        <v>0</v>
      </c>
      <c r="EK19" s="17">
        <v>-1</v>
      </c>
      <c r="EL19" s="17">
        <v>0</v>
      </c>
      <c r="EM19" s="17"/>
      <c r="EN19" s="17"/>
      <c r="EO19" s="17">
        <v>0</v>
      </c>
      <c r="EP19" s="17"/>
      <c r="EQ19" s="17">
        <v>0</v>
      </c>
      <c r="ER19" s="17">
        <v>-1</v>
      </c>
      <c r="ES19" s="17">
        <v>0</v>
      </c>
      <c r="ET19" s="17">
        <v>0</v>
      </c>
      <c r="EU19" s="17">
        <v>0</v>
      </c>
      <c r="EV19" s="17"/>
      <c r="EW19" s="17"/>
      <c r="EX19" s="17">
        <v>0</v>
      </c>
      <c r="EY19" s="17">
        <v>0</v>
      </c>
      <c r="EZ19" s="17">
        <v>0</v>
      </c>
      <c r="FA19" s="17">
        <v>0</v>
      </c>
      <c r="FB19" s="17">
        <v>0</v>
      </c>
      <c r="FC19" s="17">
        <v>0</v>
      </c>
      <c r="FD19" s="17">
        <v>0</v>
      </c>
      <c r="FE19" s="17">
        <v>0</v>
      </c>
      <c r="FF19" s="17">
        <v>0</v>
      </c>
      <c r="FG19" s="17">
        <v>0</v>
      </c>
      <c r="FH19" s="17">
        <v>0</v>
      </c>
      <c r="FI19" s="17">
        <v>0</v>
      </c>
      <c r="FJ19" s="17"/>
      <c r="FK19" s="17"/>
      <c r="FL19" s="17"/>
      <c r="FM19" s="17"/>
      <c r="FN19" s="17"/>
      <c r="FO19" s="17"/>
      <c r="FP19" s="17"/>
      <c r="FQ19" s="17"/>
      <c r="FR19" s="17"/>
      <c r="FS19" s="17"/>
      <c r="FT19" s="17"/>
      <c r="FU19" s="17">
        <v>0</v>
      </c>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30"/>
    </row>
    <row r="20" spans="1:210" ht="25.5" customHeight="1" x14ac:dyDescent="0.2">
      <c r="A20" s="48">
        <v>16.3</v>
      </c>
      <c r="B20" s="3" t="s">
        <v>308</v>
      </c>
      <c r="C20" s="10" t="s">
        <v>472</v>
      </c>
      <c r="D20" s="24" t="s">
        <v>120</v>
      </c>
      <c r="E20" s="23">
        <v>69.938022460674034</v>
      </c>
      <c r="F20" s="147">
        <v>5542</v>
      </c>
      <c r="G20" s="18"/>
      <c r="H20" s="5">
        <v>84.839914710633806</v>
      </c>
      <c r="I20" s="5">
        <v>80.830906594967416</v>
      </c>
      <c r="J20" s="5">
        <v>69.956138035004983</v>
      </c>
      <c r="K20" s="5">
        <v>65.867966695495554</v>
      </c>
      <c r="L20" s="5">
        <v>77.012836329711661</v>
      </c>
      <c r="M20" s="5">
        <v>72.685606591422513</v>
      </c>
      <c r="N20" s="5">
        <v>69.345897251063377</v>
      </c>
      <c r="O20" s="5">
        <v>80.981372370127829</v>
      </c>
      <c r="P20" s="5">
        <v>71.726682625273</v>
      </c>
      <c r="Q20" s="5">
        <v>70.797374267083285</v>
      </c>
      <c r="R20" s="5">
        <v>65.569345566669213</v>
      </c>
      <c r="S20" s="5">
        <v>75.301078893667864</v>
      </c>
      <c r="T20" s="5">
        <v>65.037830759680588</v>
      </c>
      <c r="U20" s="5">
        <v>64.651863780869462</v>
      </c>
      <c r="V20" s="5">
        <v>64.357817927710656</v>
      </c>
      <c r="W20" s="5">
        <v>83.666034740860425</v>
      </c>
      <c r="X20" s="5">
        <v>52.397908160508088</v>
      </c>
      <c r="Y20" s="18"/>
      <c r="Z20" s="153">
        <v>37.276023246212389</v>
      </c>
      <c r="AA20" s="165">
        <v>93.048078140560662</v>
      </c>
      <c r="AB20" s="5">
        <v>69.688819902362198</v>
      </c>
      <c r="AC20" s="5">
        <v>67.978853330231729</v>
      </c>
      <c r="AD20" s="5">
        <v>87.219513766748122</v>
      </c>
      <c r="AE20" s="5">
        <v>54.258148425388896</v>
      </c>
      <c r="AF20" s="5">
        <v>59.997834451785437</v>
      </c>
      <c r="AG20" s="5">
        <v>60.145539097406257</v>
      </c>
      <c r="AH20" s="5">
        <v>63.369874064864305</v>
      </c>
      <c r="AI20" s="5">
        <v>63.74937143758703</v>
      </c>
      <c r="AJ20" s="5">
        <v>61.20860845183168</v>
      </c>
      <c r="AK20" s="5">
        <v>72.018722625383063</v>
      </c>
      <c r="AL20" s="5">
        <v>65.037830759680588</v>
      </c>
      <c r="AM20" s="5">
        <v>37.276023246212389</v>
      </c>
      <c r="AN20" s="5">
        <v>60.765939185824806</v>
      </c>
      <c r="AO20" s="5">
        <v>58.070916195283488</v>
      </c>
      <c r="AP20" s="5">
        <v>78.66000314864749</v>
      </c>
      <c r="AQ20" s="5">
        <v>80.610464368593682</v>
      </c>
      <c r="AR20" s="5">
        <v>88.244746391637079</v>
      </c>
      <c r="AS20" s="5">
        <v>74.243337348929458</v>
      </c>
      <c r="AT20" s="5">
        <v>58.825636226137171</v>
      </c>
      <c r="AU20" s="5">
        <v>62.120775335825883</v>
      </c>
      <c r="AV20" s="5">
        <v>70.467027018615326</v>
      </c>
      <c r="AW20" s="5">
        <v>75.754596722296327</v>
      </c>
      <c r="AX20" s="5">
        <v>77.298298500790764</v>
      </c>
      <c r="AY20" s="5">
        <v>67.756635091568072</v>
      </c>
      <c r="AZ20" s="5">
        <v>73.33270281830805</v>
      </c>
      <c r="BA20" s="5">
        <v>72.295987299278664</v>
      </c>
      <c r="BB20" s="5">
        <v>69.375377988059157</v>
      </c>
      <c r="BC20" s="5">
        <v>77.882085495817094</v>
      </c>
      <c r="BD20" s="5">
        <v>62.501943897023516</v>
      </c>
      <c r="BE20" s="5">
        <v>81.687927923836114</v>
      </c>
      <c r="BF20" s="5">
        <v>85.452843482393675</v>
      </c>
      <c r="BG20" s="5">
        <v>73.121588165737933</v>
      </c>
      <c r="BH20" s="5">
        <v>72.320681286321829</v>
      </c>
      <c r="BI20" s="5">
        <v>75.449416009162078</v>
      </c>
      <c r="BJ20" s="5">
        <v>73.888781417389851</v>
      </c>
      <c r="BK20" s="5">
        <v>84.013227296883812</v>
      </c>
      <c r="BL20" s="5">
        <v>70.794728643277537</v>
      </c>
      <c r="BM20" s="5">
        <v>80.996389687560253</v>
      </c>
      <c r="BN20" s="5">
        <v>82.202326688050434</v>
      </c>
      <c r="BO20" s="5">
        <v>87.359830728833259</v>
      </c>
      <c r="BP20" s="5"/>
      <c r="BQ20" s="5">
        <v>93.048078140560662</v>
      </c>
      <c r="BR20" s="5">
        <v>80.830906594967416</v>
      </c>
      <c r="BS20" s="5">
        <v>62.527437447775057</v>
      </c>
      <c r="BT20" s="5">
        <v>90.59784150172402</v>
      </c>
      <c r="BU20" s="5">
        <v>68.031603170712913</v>
      </c>
      <c r="BV20" s="5">
        <v>76.61040310886689</v>
      </c>
      <c r="BW20" s="5">
        <v>56.028085228556179</v>
      </c>
      <c r="BX20" s="5">
        <v>93.012078133149913</v>
      </c>
      <c r="BY20" s="5">
        <v>68.731826604769296</v>
      </c>
      <c r="BZ20" s="5">
        <v>62.35970895148688</v>
      </c>
      <c r="CA20" s="5">
        <v>83.238579793994077</v>
      </c>
      <c r="CB20" s="5">
        <v>78.660776485412427</v>
      </c>
      <c r="CC20" s="5">
        <v>83.591336654423259</v>
      </c>
      <c r="CD20" s="5">
        <v>78.205979307311352</v>
      </c>
      <c r="CE20" s="5">
        <v>74.3203070191351</v>
      </c>
      <c r="CF20" s="5"/>
      <c r="CG20" s="5">
        <v>85.890646971789707</v>
      </c>
      <c r="CH20" s="5"/>
      <c r="CI20" s="5">
        <v>86.949903522667043</v>
      </c>
      <c r="CJ20" s="5"/>
      <c r="CK20" s="5"/>
      <c r="CL20" s="5">
        <v>73.668363127562259</v>
      </c>
      <c r="CM20" s="5">
        <v>87.339978716464373</v>
      </c>
      <c r="CN20" s="5"/>
      <c r="CO20" s="5">
        <v>88.900087176140147</v>
      </c>
      <c r="CP20" s="5">
        <v>65.85499844716999</v>
      </c>
      <c r="CQ20" s="5">
        <v>79.841644188868841</v>
      </c>
      <c r="CR20" s="5">
        <v>92.24469659755502</v>
      </c>
      <c r="CS20" s="5">
        <v>79.703280928880531</v>
      </c>
      <c r="CT20" s="5"/>
      <c r="CU20" s="5">
        <v>87.52942967995692</v>
      </c>
      <c r="CV20" s="5">
        <v>61.875063412691034</v>
      </c>
      <c r="CW20" s="5"/>
      <c r="CX20" s="5">
        <v>81.40869403398402</v>
      </c>
      <c r="CY20" s="5">
        <v>82.28925327463881</v>
      </c>
      <c r="CZ20" s="5">
        <v>81.695043455374929</v>
      </c>
      <c r="DA20" s="5"/>
      <c r="DB20" s="5">
        <v>83.408839470526502</v>
      </c>
      <c r="DC20" s="5"/>
      <c r="DD20" s="5">
        <v>85.038602581617326</v>
      </c>
      <c r="DE20" s="5"/>
      <c r="DF20" s="29">
        <v>1</v>
      </c>
      <c r="DG20" s="17">
        <v>0</v>
      </c>
      <c r="DH20" s="17">
        <v>0</v>
      </c>
      <c r="DI20" s="17">
        <v>0</v>
      </c>
      <c r="DJ20" s="17">
        <v>0</v>
      </c>
      <c r="DK20" s="17">
        <v>0</v>
      </c>
      <c r="DL20" s="17">
        <v>0</v>
      </c>
      <c r="DM20" s="17">
        <v>1</v>
      </c>
      <c r="DN20" s="17">
        <v>0</v>
      </c>
      <c r="DO20" s="17">
        <v>0</v>
      </c>
      <c r="DP20" s="17">
        <v>0</v>
      </c>
      <c r="DQ20" s="17">
        <v>0</v>
      </c>
      <c r="DR20" s="17">
        <v>0</v>
      </c>
      <c r="DS20" s="17">
        <v>0</v>
      </c>
      <c r="DT20" s="17">
        <v>0</v>
      </c>
      <c r="DU20" s="17">
        <v>1</v>
      </c>
      <c r="DV20" s="30">
        <v>-1</v>
      </c>
      <c r="DW20" s="5"/>
      <c r="DX20" s="5"/>
      <c r="DY20" s="5"/>
      <c r="DZ20" s="29">
        <v>0</v>
      </c>
      <c r="EA20" s="17">
        <v>0</v>
      </c>
      <c r="EB20" s="17">
        <v>1</v>
      </c>
      <c r="EC20" s="17">
        <v>-1</v>
      </c>
      <c r="ED20" s="17">
        <v>-1</v>
      </c>
      <c r="EE20" s="17">
        <v>0</v>
      </c>
      <c r="EF20" s="17">
        <v>0</v>
      </c>
      <c r="EG20" s="17">
        <v>0</v>
      </c>
      <c r="EH20" s="17">
        <v>0</v>
      </c>
      <c r="EI20" s="17">
        <v>0</v>
      </c>
      <c r="EJ20" s="17">
        <v>0</v>
      </c>
      <c r="EK20" s="17">
        <v>-1</v>
      </c>
      <c r="EL20" s="17">
        <v>0</v>
      </c>
      <c r="EM20" s="17">
        <v>-1</v>
      </c>
      <c r="EN20" s="17">
        <v>0</v>
      </c>
      <c r="EO20" s="17">
        <v>0</v>
      </c>
      <c r="EP20" s="17">
        <v>1</v>
      </c>
      <c r="EQ20" s="17">
        <v>0</v>
      </c>
      <c r="ER20" s="17">
        <v>0</v>
      </c>
      <c r="ES20" s="17">
        <v>0</v>
      </c>
      <c r="ET20" s="17">
        <v>0</v>
      </c>
      <c r="EU20" s="17">
        <v>0</v>
      </c>
      <c r="EV20" s="17">
        <v>0</v>
      </c>
      <c r="EW20" s="17">
        <v>0</v>
      </c>
      <c r="EX20" s="17">
        <v>0</v>
      </c>
      <c r="EY20" s="17">
        <v>0</v>
      </c>
      <c r="EZ20" s="17">
        <v>0</v>
      </c>
      <c r="FA20" s="17">
        <v>0</v>
      </c>
      <c r="FB20" s="17">
        <v>0</v>
      </c>
      <c r="FC20" s="17">
        <v>1</v>
      </c>
      <c r="FD20" s="17">
        <v>1</v>
      </c>
      <c r="FE20" s="17">
        <v>0</v>
      </c>
      <c r="FF20" s="17">
        <v>0</v>
      </c>
      <c r="FG20" s="17">
        <v>0</v>
      </c>
      <c r="FH20" s="17">
        <v>0</v>
      </c>
      <c r="FI20" s="17">
        <v>1</v>
      </c>
      <c r="FJ20" s="17">
        <v>0</v>
      </c>
      <c r="FK20" s="17">
        <v>0</v>
      </c>
      <c r="FL20" s="17">
        <v>0</v>
      </c>
      <c r="FM20" s="17">
        <v>1</v>
      </c>
      <c r="FN20" s="17"/>
      <c r="FO20" s="17">
        <v>1</v>
      </c>
      <c r="FP20" s="17">
        <v>0</v>
      </c>
      <c r="FQ20" s="17">
        <v>0</v>
      </c>
      <c r="FR20" s="17">
        <v>1</v>
      </c>
      <c r="FS20" s="17">
        <v>0</v>
      </c>
      <c r="FT20" s="17">
        <v>0</v>
      </c>
      <c r="FU20" s="17">
        <v>-1</v>
      </c>
      <c r="FV20" s="17">
        <v>0</v>
      </c>
      <c r="FW20" s="17">
        <v>0</v>
      </c>
      <c r="FX20" s="17">
        <v>0</v>
      </c>
      <c r="FY20" s="17">
        <v>0</v>
      </c>
      <c r="FZ20" s="17">
        <v>0</v>
      </c>
      <c r="GA20" s="17">
        <v>0</v>
      </c>
      <c r="GB20" s="17">
        <v>0</v>
      </c>
      <c r="GC20" s="17">
        <v>0</v>
      </c>
      <c r="GD20" s="17"/>
      <c r="GE20" s="17">
        <v>0</v>
      </c>
      <c r="GF20" s="17"/>
      <c r="GG20" s="17">
        <v>0</v>
      </c>
      <c r="GH20" s="17"/>
      <c r="GI20" s="17"/>
      <c r="GJ20" s="17">
        <v>0</v>
      </c>
      <c r="GK20" s="17">
        <v>0</v>
      </c>
      <c r="GL20" s="17"/>
      <c r="GM20" s="17">
        <v>1</v>
      </c>
      <c r="GN20" s="17">
        <v>0</v>
      </c>
      <c r="GO20" s="17">
        <v>0</v>
      </c>
      <c r="GP20" s="17">
        <v>1</v>
      </c>
      <c r="GQ20" s="17">
        <v>0</v>
      </c>
      <c r="GR20" s="17"/>
      <c r="GS20" s="17">
        <v>0</v>
      </c>
      <c r="GT20" s="17">
        <v>0</v>
      </c>
      <c r="GU20" s="17"/>
      <c r="GV20" s="17">
        <v>0</v>
      </c>
      <c r="GW20" s="17">
        <v>0</v>
      </c>
      <c r="GX20" s="17">
        <v>0</v>
      </c>
      <c r="GY20" s="17"/>
      <c r="GZ20" s="17">
        <v>0</v>
      </c>
      <c r="HA20" s="17"/>
      <c r="HB20" s="30">
        <v>0</v>
      </c>
    </row>
    <row r="21" spans="1:210" ht="25.5" customHeight="1" x14ac:dyDescent="0.2">
      <c r="A21" s="48">
        <v>16.399999999999999</v>
      </c>
      <c r="B21" s="3" t="s">
        <v>308</v>
      </c>
      <c r="C21" s="10" t="s">
        <v>473</v>
      </c>
      <c r="D21" s="24" t="s">
        <v>121</v>
      </c>
      <c r="E21" s="23">
        <v>67.917963499914336</v>
      </c>
      <c r="F21" s="147">
        <v>6363</v>
      </c>
      <c r="G21" s="18"/>
      <c r="H21" s="5">
        <v>77.734422055340602</v>
      </c>
      <c r="I21" s="5">
        <v>94.333463323814669</v>
      </c>
      <c r="J21" s="5">
        <v>71.886949668754141</v>
      </c>
      <c r="K21" s="5">
        <v>66.298550031365792</v>
      </c>
      <c r="L21" s="5">
        <v>71.871853404838404</v>
      </c>
      <c r="M21" s="5">
        <v>71.075123184948268</v>
      </c>
      <c r="N21" s="5">
        <v>62.439607533727482</v>
      </c>
      <c r="O21" s="5">
        <v>81.288298301373857</v>
      </c>
      <c r="P21" s="5">
        <v>73.698095446503203</v>
      </c>
      <c r="Q21" s="5">
        <v>63.358186720396212</v>
      </c>
      <c r="R21" s="5">
        <v>62.193076943790658</v>
      </c>
      <c r="S21" s="5">
        <v>73.912116941545378</v>
      </c>
      <c r="T21" s="5">
        <v>69.030674133973662</v>
      </c>
      <c r="U21" s="5">
        <v>67.485032626976363</v>
      </c>
      <c r="V21" s="5">
        <v>45.26988131385945</v>
      </c>
      <c r="W21" s="5">
        <v>68.017080748120691</v>
      </c>
      <c r="X21" s="5">
        <v>59.618145886862294</v>
      </c>
      <c r="Y21" s="18"/>
      <c r="Z21" s="153">
        <v>36.642736127611229</v>
      </c>
      <c r="AA21" s="165">
        <v>95.903214845416102</v>
      </c>
      <c r="AB21" s="5">
        <v>69.796108936907302</v>
      </c>
      <c r="AC21" s="5">
        <v>77.924083671151223</v>
      </c>
      <c r="AD21" s="5">
        <v>74.161377607505301</v>
      </c>
      <c r="AE21" s="5">
        <v>60.772937647703706</v>
      </c>
      <c r="AF21" s="5">
        <v>48.358512325541462</v>
      </c>
      <c r="AG21" s="5">
        <v>57.704752718086091</v>
      </c>
      <c r="AH21" s="5">
        <v>57.131100700979864</v>
      </c>
      <c r="AI21" s="5">
        <v>68.285077355158521</v>
      </c>
      <c r="AJ21" s="5">
        <v>49.527385430108083</v>
      </c>
      <c r="AK21" s="5">
        <v>58.25232424695875</v>
      </c>
      <c r="AL21" s="5">
        <v>69.030674133973662</v>
      </c>
      <c r="AM21" s="5">
        <v>56.428764522472761</v>
      </c>
      <c r="AN21" s="5">
        <v>67.048145497940268</v>
      </c>
      <c r="AO21" s="5">
        <v>36.642736127611229</v>
      </c>
      <c r="AP21" s="5">
        <v>56.57625796563692</v>
      </c>
      <c r="AQ21" s="5">
        <v>77.150010583764384</v>
      </c>
      <c r="AR21" s="5">
        <v>73.980252649984777</v>
      </c>
      <c r="AS21" s="5">
        <v>70.460380276820288</v>
      </c>
      <c r="AT21" s="5">
        <v>57.837424992581276</v>
      </c>
      <c r="AU21" s="5">
        <v>53.152898330415191</v>
      </c>
      <c r="AV21" s="5">
        <v>71.529585349158992</v>
      </c>
      <c r="AW21" s="5">
        <v>57.770791918960448</v>
      </c>
      <c r="AX21" s="5">
        <v>68.036891148186669</v>
      </c>
      <c r="AY21" s="5">
        <v>66.72007908598421</v>
      </c>
      <c r="AZ21" s="5">
        <v>74.579630654820633</v>
      </c>
      <c r="BA21" s="5">
        <v>74.963793043745326</v>
      </c>
      <c r="BB21" s="5">
        <v>59.991545096741639</v>
      </c>
      <c r="BC21" s="5">
        <v>79.599103949938097</v>
      </c>
      <c r="BD21" s="5">
        <v>70.126744911786574</v>
      </c>
      <c r="BE21" s="5">
        <v>77.429456729537179</v>
      </c>
      <c r="BF21" s="5">
        <v>78.396765781212181</v>
      </c>
      <c r="BG21" s="5">
        <v>77.800464234820154</v>
      </c>
      <c r="BH21" s="5">
        <v>63.919722233741247</v>
      </c>
      <c r="BI21" s="5">
        <v>69.795396508622147</v>
      </c>
      <c r="BJ21" s="5">
        <v>78.887964865749154</v>
      </c>
      <c r="BK21" s="5">
        <v>81.630666078706085</v>
      </c>
      <c r="BL21" s="5">
        <v>67.043383609949046</v>
      </c>
      <c r="BM21" s="5">
        <v>80.230059054494163</v>
      </c>
      <c r="BN21" s="5">
        <v>75.58179312726682</v>
      </c>
      <c r="BO21" s="5">
        <v>47.27344609253344</v>
      </c>
      <c r="BP21" s="5">
        <v>77.756022215348111</v>
      </c>
      <c r="BQ21" s="5">
        <v>74.365274106004335</v>
      </c>
      <c r="BR21" s="5">
        <v>94.333463323814669</v>
      </c>
      <c r="BS21" s="5"/>
      <c r="BT21" s="5">
        <v>90.305254462402957</v>
      </c>
      <c r="BU21" s="5">
        <v>56.740833802634015</v>
      </c>
      <c r="BV21" s="5">
        <v>59.307484146027747</v>
      </c>
      <c r="BW21" s="5">
        <v>52.831799770987395</v>
      </c>
      <c r="BX21" s="5">
        <v>95.903214845416102</v>
      </c>
      <c r="BY21" s="5">
        <v>76.284756269681992</v>
      </c>
      <c r="BZ21" s="5">
        <v>62.034995241634959</v>
      </c>
      <c r="CA21" s="5">
        <v>53.049604984998687</v>
      </c>
      <c r="CB21" s="5">
        <v>80.232528132364791</v>
      </c>
      <c r="CC21" s="5">
        <v>89.708631215269193</v>
      </c>
      <c r="CD21" s="5">
        <v>71.497237265413517</v>
      </c>
      <c r="CE21" s="5">
        <v>56.669638387354446</v>
      </c>
      <c r="CF21" s="5">
        <v>87.099973222606337</v>
      </c>
      <c r="CG21" s="5">
        <v>78.376889963156259</v>
      </c>
      <c r="CH21" s="5">
        <v>57.508164017568305</v>
      </c>
      <c r="CI21" s="5">
        <v>87.214522835897824</v>
      </c>
      <c r="CJ21" s="5">
        <v>70.517369008918678</v>
      </c>
      <c r="CK21" s="5">
        <v>58.907085648976356</v>
      </c>
      <c r="CL21" s="5">
        <v>74.775336241211278</v>
      </c>
      <c r="CM21" s="5"/>
      <c r="CN21" s="5">
        <v>90.09990022678312</v>
      </c>
      <c r="CO21" s="5">
        <v>91.140934648609161</v>
      </c>
      <c r="CP21" s="5">
        <v>78.474804477621319</v>
      </c>
      <c r="CQ21" s="5">
        <v>80.933437192003936</v>
      </c>
      <c r="CR21" s="5">
        <v>79.501756903700866</v>
      </c>
      <c r="CS21" s="5">
        <v>87.341858358596227</v>
      </c>
      <c r="CT21" s="5">
        <v>78.356897942738769</v>
      </c>
      <c r="CU21" s="5">
        <v>83.943208619780179</v>
      </c>
      <c r="CV21" s="5">
        <v>80.521789529872521</v>
      </c>
      <c r="CW21" s="5">
        <v>84.902066460395773</v>
      </c>
      <c r="CX21" s="5">
        <v>76.424144045741556</v>
      </c>
      <c r="CY21" s="5">
        <v>92.054465323308548</v>
      </c>
      <c r="CZ21" s="5">
        <v>90.17226850442907</v>
      </c>
      <c r="DA21" s="5">
        <v>91.291863410620849</v>
      </c>
      <c r="DB21" s="5">
        <v>86.367946794141332</v>
      </c>
      <c r="DC21" s="5"/>
      <c r="DD21" s="5">
        <v>90.545119380370693</v>
      </c>
      <c r="DE21" s="5"/>
      <c r="DF21" s="29">
        <v>1</v>
      </c>
      <c r="DG21" s="17">
        <v>1</v>
      </c>
      <c r="DH21" s="17">
        <v>0</v>
      </c>
      <c r="DI21" s="17">
        <v>0</v>
      </c>
      <c r="DJ21" s="17">
        <v>0</v>
      </c>
      <c r="DK21" s="17">
        <v>0</v>
      </c>
      <c r="DL21" s="17">
        <v>0</v>
      </c>
      <c r="DM21" s="17">
        <v>1</v>
      </c>
      <c r="DN21" s="17">
        <v>0</v>
      </c>
      <c r="DO21" s="17">
        <v>0</v>
      </c>
      <c r="DP21" s="17">
        <v>0</v>
      </c>
      <c r="DQ21" s="17">
        <v>0</v>
      </c>
      <c r="DR21" s="17">
        <v>0</v>
      </c>
      <c r="DS21" s="17">
        <v>0</v>
      </c>
      <c r="DT21" s="17">
        <v>-1</v>
      </c>
      <c r="DU21" s="17">
        <v>0</v>
      </c>
      <c r="DV21" s="30">
        <v>-1</v>
      </c>
      <c r="DW21" s="5"/>
      <c r="DX21" s="5"/>
      <c r="DY21" s="5"/>
      <c r="DZ21" s="29">
        <v>0</v>
      </c>
      <c r="EA21" s="17">
        <v>1</v>
      </c>
      <c r="EB21" s="17">
        <v>0</v>
      </c>
      <c r="EC21" s="17">
        <v>0</v>
      </c>
      <c r="ED21" s="17">
        <v>-1</v>
      </c>
      <c r="EE21" s="17">
        <v>0</v>
      </c>
      <c r="EF21" s="17">
        <v>0</v>
      </c>
      <c r="EG21" s="17">
        <v>0</v>
      </c>
      <c r="EH21" s="17">
        <v>-1</v>
      </c>
      <c r="EI21" s="17">
        <v>0</v>
      </c>
      <c r="EJ21" s="17">
        <v>0</v>
      </c>
      <c r="EK21" s="17">
        <v>0</v>
      </c>
      <c r="EL21" s="17">
        <v>0</v>
      </c>
      <c r="EM21" s="17">
        <v>-1</v>
      </c>
      <c r="EN21" s="17">
        <v>-1</v>
      </c>
      <c r="EO21" s="17">
        <v>0</v>
      </c>
      <c r="EP21" s="17">
        <v>0</v>
      </c>
      <c r="EQ21" s="17">
        <v>0</v>
      </c>
      <c r="ER21" s="17">
        <v>0</v>
      </c>
      <c r="ES21" s="17">
        <v>-1</v>
      </c>
      <c r="ET21" s="17">
        <v>0</v>
      </c>
      <c r="EU21" s="17">
        <v>0</v>
      </c>
      <c r="EV21" s="17">
        <v>0</v>
      </c>
      <c r="EW21" s="17">
        <v>0</v>
      </c>
      <c r="EX21" s="17">
        <v>0</v>
      </c>
      <c r="EY21" s="17">
        <v>0</v>
      </c>
      <c r="EZ21" s="17">
        <v>0</v>
      </c>
      <c r="FA21" s="17">
        <v>1</v>
      </c>
      <c r="FB21" s="17">
        <v>0</v>
      </c>
      <c r="FC21" s="17">
        <v>0</v>
      </c>
      <c r="FD21" s="17">
        <v>0</v>
      </c>
      <c r="FE21" s="17">
        <v>0</v>
      </c>
      <c r="FF21" s="17">
        <v>0</v>
      </c>
      <c r="FG21" s="17">
        <v>0</v>
      </c>
      <c r="FH21" s="17">
        <v>0</v>
      </c>
      <c r="FI21" s="17">
        <v>1</v>
      </c>
      <c r="FJ21" s="17">
        <v>0</v>
      </c>
      <c r="FK21" s="17">
        <v>1</v>
      </c>
      <c r="FL21" s="17">
        <v>0</v>
      </c>
      <c r="FM21" s="17">
        <v>0</v>
      </c>
      <c r="FN21" s="17">
        <v>0</v>
      </c>
      <c r="FO21" s="17">
        <v>0</v>
      </c>
      <c r="FP21" s="17">
        <v>1</v>
      </c>
      <c r="FQ21" s="17"/>
      <c r="FR21" s="17">
        <v>1</v>
      </c>
      <c r="FS21" s="17">
        <v>0</v>
      </c>
      <c r="FT21" s="17">
        <v>0</v>
      </c>
      <c r="FU21" s="17">
        <v>0</v>
      </c>
      <c r="FV21" s="17">
        <v>1</v>
      </c>
      <c r="FW21" s="17">
        <v>0</v>
      </c>
      <c r="FX21" s="17">
        <v>0</v>
      </c>
      <c r="FY21" s="17">
        <v>0</v>
      </c>
      <c r="FZ21" s="17">
        <v>0</v>
      </c>
      <c r="GA21" s="17">
        <v>1</v>
      </c>
      <c r="GB21" s="17">
        <v>0</v>
      </c>
      <c r="GC21" s="17">
        <v>0</v>
      </c>
      <c r="GD21" s="17">
        <v>1</v>
      </c>
      <c r="GE21" s="17">
        <v>0</v>
      </c>
      <c r="GF21" s="17">
        <v>0</v>
      </c>
      <c r="GG21" s="17">
        <v>0</v>
      </c>
      <c r="GH21" s="17">
        <v>0</v>
      </c>
      <c r="GI21" s="17">
        <v>0</v>
      </c>
      <c r="GJ21" s="17">
        <v>0</v>
      </c>
      <c r="GK21" s="17"/>
      <c r="GL21" s="17">
        <v>1</v>
      </c>
      <c r="GM21" s="17">
        <v>1</v>
      </c>
      <c r="GN21" s="17">
        <v>0</v>
      </c>
      <c r="GO21" s="17">
        <v>0</v>
      </c>
      <c r="GP21" s="17">
        <v>0</v>
      </c>
      <c r="GQ21" s="17">
        <v>1</v>
      </c>
      <c r="GR21" s="17">
        <v>0</v>
      </c>
      <c r="GS21" s="17">
        <v>0</v>
      </c>
      <c r="GT21" s="17">
        <v>0</v>
      </c>
      <c r="GU21" s="17">
        <v>0</v>
      </c>
      <c r="GV21" s="17">
        <v>0</v>
      </c>
      <c r="GW21" s="17">
        <v>1</v>
      </c>
      <c r="GX21" s="17">
        <v>1</v>
      </c>
      <c r="GY21" s="17">
        <v>1</v>
      </c>
      <c r="GZ21" s="17">
        <v>1</v>
      </c>
      <c r="HA21" s="17"/>
      <c r="HB21" s="30">
        <v>1</v>
      </c>
    </row>
    <row r="22" spans="1:210" ht="25.5" customHeight="1" x14ac:dyDescent="0.2">
      <c r="A22" s="48">
        <v>16.5</v>
      </c>
      <c r="B22" s="3" t="s">
        <v>308</v>
      </c>
      <c r="C22" s="10" t="s">
        <v>474</v>
      </c>
      <c r="D22" s="24" t="s">
        <v>122</v>
      </c>
      <c r="E22" s="23">
        <v>85.906948078341699</v>
      </c>
      <c r="F22" s="147">
        <v>1487</v>
      </c>
      <c r="G22" s="18"/>
      <c r="H22" s="5"/>
      <c r="I22" s="5">
        <v>97.080111287073208</v>
      </c>
      <c r="J22" s="5">
        <v>84.697908851550949</v>
      </c>
      <c r="K22" s="5">
        <v>90.752598198817751</v>
      </c>
      <c r="L22" s="5">
        <v>83.953434718890279</v>
      </c>
      <c r="M22" s="5">
        <v>90.943248586083087</v>
      </c>
      <c r="N22" s="5">
        <v>84.854019178035259</v>
      </c>
      <c r="O22" s="5">
        <v>93.833109463493855</v>
      </c>
      <c r="P22" s="5">
        <v>82.303593847213648</v>
      </c>
      <c r="Q22" s="5">
        <v>82.791898339090125</v>
      </c>
      <c r="R22" s="5">
        <v>80.697253451378828</v>
      </c>
      <c r="S22" s="5">
        <v>85.914662152345272</v>
      </c>
      <c r="T22" s="5"/>
      <c r="U22" s="5">
        <v>79.071978068880696</v>
      </c>
      <c r="V22" s="5"/>
      <c r="W22" s="5">
        <v>92.529366199361675</v>
      </c>
      <c r="X22" s="5">
        <v>78.72418006843354</v>
      </c>
      <c r="Y22" s="18"/>
      <c r="Z22" s="153">
        <v>74.825132437362498</v>
      </c>
      <c r="AA22" s="165">
        <v>97.080111287073208</v>
      </c>
      <c r="AB22" s="5"/>
      <c r="AC22" s="5"/>
      <c r="AD22" s="5"/>
      <c r="AE22" s="5">
        <v>85.855031240899635</v>
      </c>
      <c r="AF22" s="5"/>
      <c r="AG22" s="5"/>
      <c r="AH22" s="5"/>
      <c r="AI22" s="5">
        <v>78.292232149333984</v>
      </c>
      <c r="AJ22" s="5"/>
      <c r="AK22" s="5"/>
      <c r="AL22" s="5"/>
      <c r="AM22" s="5"/>
      <c r="AN22" s="5"/>
      <c r="AO22" s="5"/>
      <c r="AP22" s="5"/>
      <c r="AQ22" s="5">
        <v>89.022836604627059</v>
      </c>
      <c r="AR22" s="5">
        <v>81.546731356163249</v>
      </c>
      <c r="AS22" s="5"/>
      <c r="AT22" s="5"/>
      <c r="AU22" s="5"/>
      <c r="AV22" s="5"/>
      <c r="AW22" s="5">
        <v>80.764218638156748</v>
      </c>
      <c r="AX22" s="5"/>
      <c r="AY22" s="5"/>
      <c r="AZ22" s="5">
        <v>88.697260993321265</v>
      </c>
      <c r="BA22" s="5"/>
      <c r="BB22" s="5"/>
      <c r="BC22" s="5"/>
      <c r="BD22" s="5">
        <v>74.825132437362498</v>
      </c>
      <c r="BE22" s="5"/>
      <c r="BF22" s="5">
        <v>85.331831232964547</v>
      </c>
      <c r="BG22" s="5"/>
      <c r="BH22" s="5"/>
      <c r="BI22" s="5"/>
      <c r="BJ22" s="5">
        <v>82.784729489206001</v>
      </c>
      <c r="BK22" s="5"/>
      <c r="BL22" s="5"/>
      <c r="BM22" s="5"/>
      <c r="BN22" s="5"/>
      <c r="BO22" s="5"/>
      <c r="BP22" s="5"/>
      <c r="BQ22" s="5"/>
      <c r="BR22" s="5">
        <v>97.080111287073208</v>
      </c>
      <c r="BS22" s="5"/>
      <c r="BT22" s="5"/>
      <c r="BU22" s="5"/>
      <c r="BV22" s="5"/>
      <c r="BW22" s="5"/>
      <c r="BX22" s="5"/>
      <c r="BY22" s="5"/>
      <c r="BZ22" s="5"/>
      <c r="CA22" s="5"/>
      <c r="CB22" s="5"/>
      <c r="CC22" s="5"/>
      <c r="CD22" s="5"/>
      <c r="CE22" s="5"/>
      <c r="CF22" s="5"/>
      <c r="CG22" s="5"/>
      <c r="CH22" s="5"/>
      <c r="CI22" s="5"/>
      <c r="CJ22" s="5">
        <v>92.771872471803448</v>
      </c>
      <c r="CK22" s="5"/>
      <c r="CL22" s="5"/>
      <c r="CM22" s="5"/>
      <c r="CN22" s="5"/>
      <c r="CO22" s="5"/>
      <c r="CP22" s="5"/>
      <c r="CQ22" s="5"/>
      <c r="CR22" s="5"/>
      <c r="CS22" s="5"/>
      <c r="CT22" s="5"/>
      <c r="CU22" s="5"/>
      <c r="CV22" s="5"/>
      <c r="CW22" s="5"/>
      <c r="CX22" s="5"/>
      <c r="CY22" s="5"/>
      <c r="CZ22" s="5"/>
      <c r="DA22" s="5"/>
      <c r="DB22" s="5"/>
      <c r="DC22" s="5"/>
      <c r="DD22" s="5"/>
      <c r="DE22" s="5"/>
      <c r="DF22" s="29"/>
      <c r="DG22" s="17">
        <v>1</v>
      </c>
      <c r="DH22" s="17">
        <v>0</v>
      </c>
      <c r="DI22" s="17">
        <v>0</v>
      </c>
      <c r="DJ22" s="17">
        <v>0</v>
      </c>
      <c r="DK22" s="17">
        <v>0</v>
      </c>
      <c r="DL22" s="17">
        <v>0</v>
      </c>
      <c r="DM22" s="17">
        <v>0</v>
      </c>
      <c r="DN22" s="17">
        <v>0</v>
      </c>
      <c r="DO22" s="17">
        <v>0</v>
      </c>
      <c r="DP22" s="17">
        <v>0</v>
      </c>
      <c r="DQ22" s="17">
        <v>0</v>
      </c>
      <c r="DR22" s="17"/>
      <c r="DS22" s="17">
        <v>0</v>
      </c>
      <c r="DT22" s="17"/>
      <c r="DU22" s="17">
        <v>0</v>
      </c>
      <c r="DV22" s="30">
        <v>0</v>
      </c>
      <c r="DW22" s="5"/>
      <c r="DX22" s="5"/>
      <c r="DY22" s="5"/>
      <c r="DZ22" s="29"/>
      <c r="EA22" s="17"/>
      <c r="EB22" s="17"/>
      <c r="EC22" s="17">
        <v>0</v>
      </c>
      <c r="ED22" s="17"/>
      <c r="EE22" s="17"/>
      <c r="EF22" s="17"/>
      <c r="EG22" s="17">
        <v>0</v>
      </c>
      <c r="EH22" s="17"/>
      <c r="EI22" s="17"/>
      <c r="EJ22" s="17"/>
      <c r="EK22" s="17"/>
      <c r="EL22" s="17"/>
      <c r="EM22" s="17"/>
      <c r="EN22" s="17"/>
      <c r="EO22" s="17">
        <v>0</v>
      </c>
      <c r="EP22" s="17">
        <v>0</v>
      </c>
      <c r="EQ22" s="17"/>
      <c r="ER22" s="17"/>
      <c r="ES22" s="17"/>
      <c r="ET22" s="17"/>
      <c r="EU22" s="17">
        <v>0</v>
      </c>
      <c r="EV22" s="17"/>
      <c r="EW22" s="17"/>
      <c r="EX22" s="17">
        <v>0</v>
      </c>
      <c r="EY22" s="17"/>
      <c r="EZ22" s="17"/>
      <c r="FA22" s="17"/>
      <c r="FB22" s="17">
        <v>0</v>
      </c>
      <c r="FC22" s="17"/>
      <c r="FD22" s="17">
        <v>0</v>
      </c>
      <c r="FE22" s="17"/>
      <c r="FF22" s="17"/>
      <c r="FG22" s="17"/>
      <c r="FH22" s="17">
        <v>0</v>
      </c>
      <c r="FI22" s="17"/>
      <c r="FJ22" s="17"/>
      <c r="FK22" s="17"/>
      <c r="FL22" s="17"/>
      <c r="FM22" s="17"/>
      <c r="FN22" s="17"/>
      <c r="FO22" s="17"/>
      <c r="FP22" s="17">
        <v>1</v>
      </c>
      <c r="FQ22" s="17"/>
      <c r="FR22" s="17"/>
      <c r="FS22" s="17"/>
      <c r="FT22" s="17"/>
      <c r="FU22" s="17"/>
      <c r="FV22" s="17"/>
      <c r="FW22" s="17"/>
      <c r="FX22" s="17"/>
      <c r="FY22" s="17"/>
      <c r="FZ22" s="17"/>
      <c r="GA22" s="17"/>
      <c r="GB22" s="17"/>
      <c r="GC22" s="17"/>
      <c r="GD22" s="17"/>
      <c r="GE22" s="17"/>
      <c r="GF22" s="17"/>
      <c r="GG22" s="17"/>
      <c r="GH22" s="17">
        <v>0</v>
      </c>
      <c r="GI22" s="17"/>
      <c r="GJ22" s="17"/>
      <c r="GK22" s="17"/>
      <c r="GL22" s="17"/>
      <c r="GM22" s="17"/>
      <c r="GN22" s="17"/>
      <c r="GO22" s="17"/>
      <c r="GP22" s="17"/>
      <c r="GQ22" s="17"/>
      <c r="GR22" s="17"/>
      <c r="GS22" s="17"/>
      <c r="GT22" s="17"/>
      <c r="GU22" s="17"/>
      <c r="GV22" s="17"/>
      <c r="GW22" s="17"/>
      <c r="GX22" s="17"/>
      <c r="GY22" s="17"/>
      <c r="GZ22" s="17"/>
      <c r="HA22" s="17"/>
      <c r="HB22" s="30"/>
    </row>
    <row r="23" spans="1:210" ht="25.5" customHeight="1" x14ac:dyDescent="0.2">
      <c r="A23" s="48">
        <v>17</v>
      </c>
      <c r="B23" s="3" t="s">
        <v>308</v>
      </c>
      <c r="C23" s="10" t="s">
        <v>78</v>
      </c>
      <c r="D23" s="24" t="s">
        <v>79</v>
      </c>
      <c r="E23" s="23">
        <v>57.582683999712017</v>
      </c>
      <c r="F23" s="147">
        <v>11932</v>
      </c>
      <c r="G23" s="18"/>
      <c r="H23" s="5">
        <v>57.760840473275152</v>
      </c>
      <c r="I23" s="5">
        <v>49.554091587911159</v>
      </c>
      <c r="J23" s="5">
        <v>53.406457198149141</v>
      </c>
      <c r="K23" s="5">
        <v>56.054086786956162</v>
      </c>
      <c r="L23" s="5">
        <v>48.14149002557506</v>
      </c>
      <c r="M23" s="5">
        <v>59.581131666897477</v>
      </c>
      <c r="N23" s="5">
        <v>50.183295328724462</v>
      </c>
      <c r="O23" s="5">
        <v>58.06536219734997</v>
      </c>
      <c r="P23" s="5">
        <v>60.594348813113463</v>
      </c>
      <c r="Q23" s="5">
        <v>58.90360328216876</v>
      </c>
      <c r="R23" s="5">
        <v>65.897031868330657</v>
      </c>
      <c r="S23" s="5">
        <v>46.774560302592938</v>
      </c>
      <c r="T23" s="5">
        <v>65.335837737323828</v>
      </c>
      <c r="U23" s="5">
        <v>66.998011377243529</v>
      </c>
      <c r="V23" s="5">
        <v>47.171541652544782</v>
      </c>
      <c r="W23" s="5">
        <v>55.585025520961764</v>
      </c>
      <c r="X23" s="5">
        <v>59.980439225817392</v>
      </c>
      <c r="Y23" s="18"/>
      <c r="Z23" s="153">
        <v>38.796062775656701</v>
      </c>
      <c r="AA23" s="165">
        <v>79.989168796946586</v>
      </c>
      <c r="AB23" s="5">
        <v>76.680625948055564</v>
      </c>
      <c r="AC23" s="5">
        <v>62.137752858967588</v>
      </c>
      <c r="AD23" s="5">
        <v>61.067057165255378</v>
      </c>
      <c r="AE23" s="5">
        <v>52.550669628673738</v>
      </c>
      <c r="AF23" s="5">
        <v>69.218726549847858</v>
      </c>
      <c r="AG23" s="5">
        <v>52.706075670737782</v>
      </c>
      <c r="AH23" s="5">
        <v>56.256640579000127</v>
      </c>
      <c r="AI23" s="5">
        <v>58.809581081077724</v>
      </c>
      <c r="AJ23" s="5">
        <v>71.393502554412109</v>
      </c>
      <c r="AK23" s="5">
        <v>61.915240050265588</v>
      </c>
      <c r="AL23" s="5">
        <v>65.335837737323828</v>
      </c>
      <c r="AM23" s="5">
        <v>57.267489523861947</v>
      </c>
      <c r="AN23" s="5">
        <v>52.377750905396823</v>
      </c>
      <c r="AO23" s="5">
        <v>46.850017315516254</v>
      </c>
      <c r="AP23" s="5">
        <v>47.676847394890359</v>
      </c>
      <c r="AQ23" s="5">
        <v>52.897669743359351</v>
      </c>
      <c r="AR23" s="5">
        <v>49.229047258346732</v>
      </c>
      <c r="AS23" s="5">
        <v>71.097999690552243</v>
      </c>
      <c r="AT23" s="5">
        <v>56.851300198768939</v>
      </c>
      <c r="AU23" s="5">
        <v>60.953948205200049</v>
      </c>
      <c r="AV23" s="5">
        <v>63.714579042299313</v>
      </c>
      <c r="AW23" s="5">
        <v>48.436903426104223</v>
      </c>
      <c r="AX23" s="5">
        <v>55.15457178782259</v>
      </c>
      <c r="AY23" s="5">
        <v>62.574172495231636</v>
      </c>
      <c r="AZ23" s="5">
        <v>68.044833033366359</v>
      </c>
      <c r="BA23" s="5">
        <v>64.048303215790952</v>
      </c>
      <c r="BB23" s="5">
        <v>51.089283722188028</v>
      </c>
      <c r="BC23" s="5">
        <v>68.773448717657743</v>
      </c>
      <c r="BD23" s="5">
        <v>43.569301201786161</v>
      </c>
      <c r="BE23" s="5">
        <v>54.549153005742227</v>
      </c>
      <c r="BF23" s="5">
        <v>60.17657640325271</v>
      </c>
      <c r="BG23" s="5">
        <v>50.488298765497717</v>
      </c>
      <c r="BH23" s="5">
        <v>48.41414896390426</v>
      </c>
      <c r="BI23" s="5">
        <v>63.678204026329091</v>
      </c>
      <c r="BJ23" s="5">
        <v>56.852491125382407</v>
      </c>
      <c r="BK23" s="5">
        <v>66.415848041281293</v>
      </c>
      <c r="BL23" s="5">
        <v>66.009681614895101</v>
      </c>
      <c r="BM23" s="5">
        <v>54.486269147696845</v>
      </c>
      <c r="BN23" s="5">
        <v>40.858291146087332</v>
      </c>
      <c r="BO23" s="5">
        <v>38.796062775656701</v>
      </c>
      <c r="BP23" s="5">
        <v>47.996735202622439</v>
      </c>
      <c r="BQ23" s="5">
        <v>49.829805761227988</v>
      </c>
      <c r="BR23" s="5">
        <v>49.554091587911159</v>
      </c>
      <c r="BS23" s="5">
        <v>39.67797812438878</v>
      </c>
      <c r="BT23" s="5">
        <v>38.803385280023285</v>
      </c>
      <c r="BU23" s="5">
        <v>41.426135762063943</v>
      </c>
      <c r="BV23" s="5">
        <v>44.031079629735217</v>
      </c>
      <c r="BW23" s="5">
        <v>61.613952165547715</v>
      </c>
      <c r="BX23" s="5">
        <v>50.789240654061544</v>
      </c>
      <c r="BY23" s="5">
        <v>55.956335694322</v>
      </c>
      <c r="BZ23" s="5">
        <v>70.118992589242993</v>
      </c>
      <c r="CA23" s="5">
        <v>43.454006727157122</v>
      </c>
      <c r="CB23" s="5">
        <v>49.300254876169284</v>
      </c>
      <c r="CC23" s="5">
        <v>42.445131925582864</v>
      </c>
      <c r="CD23" s="5">
        <v>46.971979384390799</v>
      </c>
      <c r="CE23" s="5">
        <v>67.967326438740315</v>
      </c>
      <c r="CF23" s="5">
        <v>45.710052832799356</v>
      </c>
      <c r="CG23" s="5">
        <v>60.775382889684145</v>
      </c>
      <c r="CH23" s="5">
        <v>60.803826212785573</v>
      </c>
      <c r="CI23" s="5">
        <v>69.80204669316484</v>
      </c>
      <c r="CJ23" s="5">
        <v>58.695491035688363</v>
      </c>
      <c r="CK23" s="5">
        <v>75.237942774233701</v>
      </c>
      <c r="CL23" s="5">
        <v>72.286529103775351</v>
      </c>
      <c r="CM23" s="5">
        <v>41.756562081385127</v>
      </c>
      <c r="CN23" s="5">
        <v>62.644741970484283</v>
      </c>
      <c r="CO23" s="5">
        <v>51.055701209275654</v>
      </c>
      <c r="CP23" s="5">
        <v>45.577913523577642</v>
      </c>
      <c r="CQ23" s="5">
        <v>51.908612993495055</v>
      </c>
      <c r="CR23" s="5">
        <v>61.594779459582384</v>
      </c>
      <c r="CS23" s="5">
        <v>60.531244396343141</v>
      </c>
      <c r="CT23" s="5">
        <v>58.203541822817463</v>
      </c>
      <c r="CU23" s="5">
        <v>66.843860160752683</v>
      </c>
      <c r="CV23" s="5">
        <v>63.39372889987709</v>
      </c>
      <c r="CW23" s="5">
        <v>79.989168796946586</v>
      </c>
      <c r="CX23" s="5">
        <v>47.710970354917578</v>
      </c>
      <c r="CY23" s="5">
        <v>68.722410976643715</v>
      </c>
      <c r="CZ23" s="5">
        <v>61.522435748135827</v>
      </c>
      <c r="DA23" s="5">
        <v>66.177619824291938</v>
      </c>
      <c r="DB23" s="5">
        <v>55.878333206078324</v>
      </c>
      <c r="DC23" s="5">
        <v>73.481877952181264</v>
      </c>
      <c r="DD23" s="5">
        <v>75.623359976222446</v>
      </c>
      <c r="DE23" s="5"/>
      <c r="DF23" s="29">
        <v>0</v>
      </c>
      <c r="DG23" s="17">
        <v>0</v>
      </c>
      <c r="DH23" s="17">
        <v>-1</v>
      </c>
      <c r="DI23" s="17">
        <v>0</v>
      </c>
      <c r="DJ23" s="17">
        <v>-1</v>
      </c>
      <c r="DK23" s="17">
        <v>0</v>
      </c>
      <c r="DL23" s="17">
        <v>-1</v>
      </c>
      <c r="DM23" s="17">
        <v>0</v>
      </c>
      <c r="DN23" s="17">
        <v>0</v>
      </c>
      <c r="DO23" s="17">
        <v>0</v>
      </c>
      <c r="DP23" s="17">
        <v>1</v>
      </c>
      <c r="DQ23" s="17">
        <v>-1</v>
      </c>
      <c r="DR23" s="17">
        <v>0</v>
      </c>
      <c r="DS23" s="17">
        <v>1</v>
      </c>
      <c r="DT23" s="17">
        <v>-1</v>
      </c>
      <c r="DU23" s="17">
        <v>0</v>
      </c>
      <c r="DV23" s="30">
        <v>0</v>
      </c>
      <c r="DW23" s="5"/>
      <c r="DX23" s="5"/>
      <c r="DY23" s="5"/>
      <c r="DZ23" s="29">
        <v>1</v>
      </c>
      <c r="EA23" s="17">
        <v>0</v>
      </c>
      <c r="EB23" s="17">
        <v>0</v>
      </c>
      <c r="EC23" s="17">
        <v>0</v>
      </c>
      <c r="ED23" s="17">
        <v>1</v>
      </c>
      <c r="EE23" s="17">
        <v>0</v>
      </c>
      <c r="EF23" s="17">
        <v>0</v>
      </c>
      <c r="EG23" s="17">
        <v>0</v>
      </c>
      <c r="EH23" s="17">
        <v>1</v>
      </c>
      <c r="EI23" s="17">
        <v>0</v>
      </c>
      <c r="EJ23" s="17">
        <v>0</v>
      </c>
      <c r="EK23" s="17">
        <v>0</v>
      </c>
      <c r="EL23" s="17">
        <v>0</v>
      </c>
      <c r="EM23" s="17">
        <v>-1</v>
      </c>
      <c r="EN23" s="17">
        <v>-1</v>
      </c>
      <c r="EO23" s="17">
        <v>0</v>
      </c>
      <c r="EP23" s="17">
        <v>0</v>
      </c>
      <c r="EQ23" s="17">
        <v>1</v>
      </c>
      <c r="ER23" s="17">
        <v>0</v>
      </c>
      <c r="ES23" s="17">
        <v>0</v>
      </c>
      <c r="ET23" s="17">
        <v>0</v>
      </c>
      <c r="EU23" s="17">
        <v>-1</v>
      </c>
      <c r="EV23" s="17">
        <v>0</v>
      </c>
      <c r="EW23" s="17">
        <v>0</v>
      </c>
      <c r="EX23" s="17">
        <v>1</v>
      </c>
      <c r="EY23" s="17">
        <v>0</v>
      </c>
      <c r="EZ23" s="17">
        <v>0</v>
      </c>
      <c r="FA23" s="17">
        <v>1</v>
      </c>
      <c r="FB23" s="17">
        <v>-1</v>
      </c>
      <c r="FC23" s="17">
        <v>0</v>
      </c>
      <c r="FD23" s="17">
        <v>0</v>
      </c>
      <c r="FE23" s="17">
        <v>0</v>
      </c>
      <c r="FF23" s="17">
        <v>-1</v>
      </c>
      <c r="FG23" s="17">
        <v>0</v>
      </c>
      <c r="FH23" s="17">
        <v>0</v>
      </c>
      <c r="FI23" s="17">
        <v>1</v>
      </c>
      <c r="FJ23" s="17">
        <v>1</v>
      </c>
      <c r="FK23" s="17">
        <v>0</v>
      </c>
      <c r="FL23" s="17">
        <v>-1</v>
      </c>
      <c r="FM23" s="17">
        <v>-1</v>
      </c>
      <c r="FN23" s="17">
        <v>0</v>
      </c>
      <c r="FO23" s="17">
        <v>0</v>
      </c>
      <c r="FP23" s="17">
        <v>0</v>
      </c>
      <c r="FQ23" s="17">
        <v>-1</v>
      </c>
      <c r="FR23" s="17">
        <v>-1</v>
      </c>
      <c r="FS23" s="17">
        <v>-1</v>
      </c>
      <c r="FT23" s="17">
        <v>0</v>
      </c>
      <c r="FU23" s="17">
        <v>0</v>
      </c>
      <c r="FV23" s="17">
        <v>0</v>
      </c>
      <c r="FW23" s="17">
        <v>0</v>
      </c>
      <c r="FX23" s="17">
        <v>0</v>
      </c>
      <c r="FY23" s="17">
        <v>-1</v>
      </c>
      <c r="FZ23" s="17">
        <v>0</v>
      </c>
      <c r="GA23" s="17">
        <v>0</v>
      </c>
      <c r="GB23" s="17">
        <v>0</v>
      </c>
      <c r="GC23" s="17">
        <v>0</v>
      </c>
      <c r="GD23" s="17">
        <v>0</v>
      </c>
      <c r="GE23" s="17">
        <v>0</v>
      </c>
      <c r="GF23" s="17">
        <v>0</v>
      </c>
      <c r="GG23" s="17">
        <v>0</v>
      </c>
      <c r="GH23" s="17">
        <v>0</v>
      </c>
      <c r="GI23" s="17">
        <v>1</v>
      </c>
      <c r="GJ23" s="17">
        <v>0</v>
      </c>
      <c r="GK23" s="17">
        <v>0</v>
      </c>
      <c r="GL23" s="17">
        <v>0</v>
      </c>
      <c r="GM23" s="17">
        <v>0</v>
      </c>
      <c r="GN23" s="17">
        <v>0</v>
      </c>
      <c r="GO23" s="17">
        <v>0</v>
      </c>
      <c r="GP23" s="17">
        <v>0</v>
      </c>
      <c r="GQ23" s="17">
        <v>0</v>
      </c>
      <c r="GR23" s="17">
        <v>0</v>
      </c>
      <c r="GS23" s="17">
        <v>0</v>
      </c>
      <c r="GT23" s="17">
        <v>0</v>
      </c>
      <c r="GU23" s="17">
        <v>1</v>
      </c>
      <c r="GV23" s="17">
        <v>0</v>
      </c>
      <c r="GW23" s="17">
        <v>0</v>
      </c>
      <c r="GX23" s="17">
        <v>0</v>
      </c>
      <c r="GY23" s="17">
        <v>0</v>
      </c>
      <c r="GZ23" s="17">
        <v>0</v>
      </c>
      <c r="HA23" s="17">
        <v>0</v>
      </c>
      <c r="HB23" s="30">
        <v>1</v>
      </c>
    </row>
    <row r="24" spans="1:210" ht="25.5" customHeight="1" x14ac:dyDescent="0.2">
      <c r="A24" s="48">
        <v>18</v>
      </c>
      <c r="B24" s="3" t="s">
        <v>308</v>
      </c>
      <c r="C24" s="10" t="s">
        <v>100</v>
      </c>
      <c r="D24" s="24" t="s">
        <v>8</v>
      </c>
      <c r="E24" s="23">
        <v>73.892950734795974</v>
      </c>
      <c r="F24" s="147">
        <v>12269</v>
      </c>
      <c r="G24" s="18"/>
      <c r="H24" s="5">
        <v>77.120461303681608</v>
      </c>
      <c r="I24" s="5">
        <v>83.512791059431592</v>
      </c>
      <c r="J24" s="5">
        <v>77.025773051932006</v>
      </c>
      <c r="K24" s="5">
        <v>72.869905327355127</v>
      </c>
      <c r="L24" s="5">
        <v>75.420878553957166</v>
      </c>
      <c r="M24" s="5">
        <v>77.634420565233441</v>
      </c>
      <c r="N24" s="5">
        <v>72.339257619400968</v>
      </c>
      <c r="O24" s="5">
        <v>82.283519199378119</v>
      </c>
      <c r="P24" s="5">
        <v>81.83887306524889</v>
      </c>
      <c r="Q24" s="5">
        <v>71.777558487903065</v>
      </c>
      <c r="R24" s="5">
        <v>62.540123742928309</v>
      </c>
      <c r="S24" s="5">
        <v>77.263293552910639</v>
      </c>
      <c r="T24" s="5">
        <v>76.339654884370503</v>
      </c>
      <c r="U24" s="5">
        <v>74.228819723295032</v>
      </c>
      <c r="V24" s="5">
        <v>78.615355097716915</v>
      </c>
      <c r="W24" s="5">
        <v>74.789776107866842</v>
      </c>
      <c r="X24" s="5">
        <v>61.653233515428532</v>
      </c>
      <c r="Y24" s="18"/>
      <c r="Z24" s="153">
        <v>56.052738673737565</v>
      </c>
      <c r="AA24" s="165">
        <v>94.824390628491258</v>
      </c>
      <c r="AB24" s="5">
        <v>65.606403373243154</v>
      </c>
      <c r="AC24" s="5">
        <v>72.727714100727695</v>
      </c>
      <c r="AD24" s="5">
        <v>74.446093667634258</v>
      </c>
      <c r="AE24" s="5">
        <v>74.468971722957306</v>
      </c>
      <c r="AF24" s="5">
        <v>56.052738673737565</v>
      </c>
      <c r="AG24" s="5">
        <v>71.525320637792433</v>
      </c>
      <c r="AH24" s="5">
        <v>70.991853397307935</v>
      </c>
      <c r="AI24" s="5">
        <v>82.177320148406181</v>
      </c>
      <c r="AJ24" s="5">
        <v>76.142299719401791</v>
      </c>
      <c r="AK24" s="5">
        <v>62.04535499461695</v>
      </c>
      <c r="AL24" s="5">
        <v>76.339654884370503</v>
      </c>
      <c r="AM24" s="5">
        <v>60.150552309963544</v>
      </c>
      <c r="AN24" s="5">
        <v>67.048601001089978</v>
      </c>
      <c r="AO24" s="5">
        <v>75.002514076674643</v>
      </c>
      <c r="AP24" s="5">
        <v>84.284682408486702</v>
      </c>
      <c r="AQ24" s="5">
        <v>74.819659384219307</v>
      </c>
      <c r="AR24" s="5">
        <v>86.724212200798888</v>
      </c>
      <c r="AS24" s="5">
        <v>63.161612543026756</v>
      </c>
      <c r="AT24" s="5">
        <v>57.662800475972645</v>
      </c>
      <c r="AU24" s="5">
        <v>63.688274427914095</v>
      </c>
      <c r="AV24" s="5">
        <v>72.134762015956198</v>
      </c>
      <c r="AW24" s="5">
        <v>70.604391871099693</v>
      </c>
      <c r="AX24" s="5">
        <v>76.955843678369419</v>
      </c>
      <c r="AY24" s="5">
        <v>62.075363317068636</v>
      </c>
      <c r="AZ24" s="5">
        <v>83.410217473100261</v>
      </c>
      <c r="BA24" s="5">
        <v>75.664909907616646</v>
      </c>
      <c r="BB24" s="5">
        <v>73.271060094145</v>
      </c>
      <c r="BC24" s="5">
        <v>85.436775228669916</v>
      </c>
      <c r="BD24" s="5">
        <v>73.948209269049499</v>
      </c>
      <c r="BE24" s="5">
        <v>81.556176591042544</v>
      </c>
      <c r="BF24" s="5">
        <v>74.575079147239066</v>
      </c>
      <c r="BG24" s="5">
        <v>73.710104654471252</v>
      </c>
      <c r="BH24" s="5">
        <v>76.287024089253592</v>
      </c>
      <c r="BI24" s="5">
        <v>77.608297762911846</v>
      </c>
      <c r="BJ24" s="5">
        <v>78.062124881822697</v>
      </c>
      <c r="BK24" s="5">
        <v>85.4711002634794</v>
      </c>
      <c r="BL24" s="5">
        <v>73.227164193497146</v>
      </c>
      <c r="BM24" s="5">
        <v>79.76560407348947</v>
      </c>
      <c r="BN24" s="5">
        <v>70.020105175885305</v>
      </c>
      <c r="BO24" s="5">
        <v>62.601225534682051</v>
      </c>
      <c r="BP24" s="5">
        <v>78.332585961017386</v>
      </c>
      <c r="BQ24" s="5">
        <v>71.121620380185817</v>
      </c>
      <c r="BR24" s="5">
        <v>83.512791059431592</v>
      </c>
      <c r="BS24" s="5">
        <v>71.101491593712097</v>
      </c>
      <c r="BT24" s="5">
        <v>83.905520724762766</v>
      </c>
      <c r="BU24" s="5">
        <v>80.926557968344753</v>
      </c>
      <c r="BV24" s="5">
        <v>64.061201360515227</v>
      </c>
      <c r="BW24" s="5">
        <v>69.408027284449474</v>
      </c>
      <c r="BX24" s="5">
        <v>88.4691204214826</v>
      </c>
      <c r="BY24" s="5">
        <v>75.862216526290467</v>
      </c>
      <c r="BZ24" s="5">
        <v>74.437507679125716</v>
      </c>
      <c r="CA24" s="5">
        <v>72.95237886599412</v>
      </c>
      <c r="CB24" s="5">
        <v>78.0138527642996</v>
      </c>
      <c r="CC24" s="5">
        <v>86.321452436823705</v>
      </c>
      <c r="CD24" s="5">
        <v>83.774032159381107</v>
      </c>
      <c r="CE24" s="5">
        <v>81.702369200733017</v>
      </c>
      <c r="CF24" s="5">
        <v>89.080421041531594</v>
      </c>
      <c r="CG24" s="5">
        <v>79.104948887666524</v>
      </c>
      <c r="CH24" s="5">
        <v>75.657225927949497</v>
      </c>
      <c r="CI24" s="5">
        <v>78.89338159867215</v>
      </c>
      <c r="CJ24" s="5">
        <v>84.35868567241765</v>
      </c>
      <c r="CK24" s="5">
        <v>82.647890578173133</v>
      </c>
      <c r="CL24" s="5">
        <v>78.002861754172642</v>
      </c>
      <c r="CM24" s="5">
        <v>78.320578278027142</v>
      </c>
      <c r="CN24" s="5">
        <v>89.122985173720579</v>
      </c>
      <c r="CO24" s="5">
        <v>76.818545835277064</v>
      </c>
      <c r="CP24" s="5">
        <v>84.257104557933985</v>
      </c>
      <c r="CQ24" s="5">
        <v>84.08272506341568</v>
      </c>
      <c r="CR24" s="5">
        <v>89.772326115793248</v>
      </c>
      <c r="CS24" s="5">
        <v>94.824390628491258</v>
      </c>
      <c r="CT24" s="5">
        <v>84.304265552700187</v>
      </c>
      <c r="CU24" s="5">
        <v>87.994343590265899</v>
      </c>
      <c r="CV24" s="5">
        <v>81.726586620673942</v>
      </c>
      <c r="CW24" s="5">
        <v>81.578282955728412</v>
      </c>
      <c r="CX24" s="5">
        <v>75.257771211119731</v>
      </c>
      <c r="CY24" s="5">
        <v>90.609562924788875</v>
      </c>
      <c r="CZ24" s="5">
        <v>87.645266954222961</v>
      </c>
      <c r="DA24" s="5">
        <v>88.460238314947645</v>
      </c>
      <c r="DB24" s="5">
        <v>82.267095390081082</v>
      </c>
      <c r="DC24" s="5">
        <v>81.734071659582156</v>
      </c>
      <c r="DD24" s="5">
        <v>79.576788991869947</v>
      </c>
      <c r="DE24" s="5"/>
      <c r="DF24" s="29">
        <v>0</v>
      </c>
      <c r="DG24" s="17">
        <v>1</v>
      </c>
      <c r="DH24" s="17">
        <v>0</v>
      </c>
      <c r="DI24" s="17">
        <v>0</v>
      </c>
      <c r="DJ24" s="17">
        <v>0</v>
      </c>
      <c r="DK24" s="17">
        <v>0</v>
      </c>
      <c r="DL24" s="17">
        <v>0</v>
      </c>
      <c r="DM24" s="17">
        <v>1</v>
      </c>
      <c r="DN24" s="17">
        <v>1</v>
      </c>
      <c r="DO24" s="17">
        <v>0</v>
      </c>
      <c r="DP24" s="17">
        <v>-1</v>
      </c>
      <c r="DQ24" s="17">
        <v>0</v>
      </c>
      <c r="DR24" s="17">
        <v>0</v>
      </c>
      <c r="DS24" s="17">
        <v>0</v>
      </c>
      <c r="DT24" s="17">
        <v>1</v>
      </c>
      <c r="DU24" s="17">
        <v>0</v>
      </c>
      <c r="DV24" s="30">
        <v>-1</v>
      </c>
      <c r="DW24" s="5"/>
      <c r="DX24" s="5"/>
      <c r="DY24" s="5"/>
      <c r="DZ24" s="29">
        <v>-1</v>
      </c>
      <c r="EA24" s="17">
        <v>0</v>
      </c>
      <c r="EB24" s="17">
        <v>0</v>
      </c>
      <c r="EC24" s="17">
        <v>0</v>
      </c>
      <c r="ED24" s="17">
        <v>-1</v>
      </c>
      <c r="EE24" s="17">
        <v>0</v>
      </c>
      <c r="EF24" s="17">
        <v>0</v>
      </c>
      <c r="EG24" s="17">
        <v>1</v>
      </c>
      <c r="EH24" s="17">
        <v>0</v>
      </c>
      <c r="EI24" s="17">
        <v>-1</v>
      </c>
      <c r="EJ24" s="17">
        <v>0</v>
      </c>
      <c r="EK24" s="17">
        <v>-1</v>
      </c>
      <c r="EL24" s="17">
        <v>-1</v>
      </c>
      <c r="EM24" s="17">
        <v>0</v>
      </c>
      <c r="EN24" s="17">
        <v>1</v>
      </c>
      <c r="EO24" s="17">
        <v>0</v>
      </c>
      <c r="EP24" s="17">
        <v>1</v>
      </c>
      <c r="EQ24" s="17">
        <v>-1</v>
      </c>
      <c r="ER24" s="17">
        <v>-1</v>
      </c>
      <c r="ES24" s="17">
        <v>-1</v>
      </c>
      <c r="ET24" s="17">
        <v>0</v>
      </c>
      <c r="EU24" s="17">
        <v>0</v>
      </c>
      <c r="EV24" s="17">
        <v>0</v>
      </c>
      <c r="EW24" s="17">
        <v>-1</v>
      </c>
      <c r="EX24" s="17">
        <v>1</v>
      </c>
      <c r="EY24" s="17">
        <v>0</v>
      </c>
      <c r="EZ24" s="17">
        <v>0</v>
      </c>
      <c r="FA24" s="17">
        <v>1</v>
      </c>
      <c r="FB24" s="17">
        <v>0</v>
      </c>
      <c r="FC24" s="17">
        <v>1</v>
      </c>
      <c r="FD24" s="17">
        <v>0</v>
      </c>
      <c r="FE24" s="17">
        <v>0</v>
      </c>
      <c r="FF24" s="17">
        <v>0</v>
      </c>
      <c r="FG24" s="17">
        <v>0</v>
      </c>
      <c r="FH24" s="17">
        <v>0</v>
      </c>
      <c r="FI24" s="17">
        <v>1</v>
      </c>
      <c r="FJ24" s="17">
        <v>0</v>
      </c>
      <c r="FK24" s="17">
        <v>0</v>
      </c>
      <c r="FL24" s="17">
        <v>0</v>
      </c>
      <c r="FM24" s="17">
        <v>0</v>
      </c>
      <c r="FN24" s="17">
        <v>0</v>
      </c>
      <c r="FO24" s="17">
        <v>0</v>
      </c>
      <c r="FP24" s="17">
        <v>1</v>
      </c>
      <c r="FQ24" s="17">
        <v>0</v>
      </c>
      <c r="FR24" s="17">
        <v>0</v>
      </c>
      <c r="FS24" s="17">
        <v>0</v>
      </c>
      <c r="FT24" s="17">
        <v>0</v>
      </c>
      <c r="FU24" s="17">
        <v>0</v>
      </c>
      <c r="FV24" s="17">
        <v>1</v>
      </c>
      <c r="FW24" s="17">
        <v>0</v>
      </c>
      <c r="FX24" s="17">
        <v>0</v>
      </c>
      <c r="FY24" s="17">
        <v>0</v>
      </c>
      <c r="FZ24" s="17">
        <v>0</v>
      </c>
      <c r="GA24" s="17">
        <v>1</v>
      </c>
      <c r="GB24" s="17">
        <v>0</v>
      </c>
      <c r="GC24" s="17">
        <v>0</v>
      </c>
      <c r="GD24" s="17">
        <v>1</v>
      </c>
      <c r="GE24" s="17">
        <v>0</v>
      </c>
      <c r="GF24" s="17">
        <v>0</v>
      </c>
      <c r="GG24" s="17">
        <v>0</v>
      </c>
      <c r="GH24" s="17">
        <v>0</v>
      </c>
      <c r="GI24" s="17">
        <v>0</v>
      </c>
      <c r="GJ24" s="17">
        <v>0</v>
      </c>
      <c r="GK24" s="17">
        <v>0</v>
      </c>
      <c r="GL24" s="17">
        <v>0</v>
      </c>
      <c r="GM24" s="17">
        <v>0</v>
      </c>
      <c r="GN24" s="17">
        <v>0</v>
      </c>
      <c r="GO24" s="17">
        <v>0</v>
      </c>
      <c r="GP24" s="17">
        <v>1</v>
      </c>
      <c r="GQ24" s="17">
        <v>1</v>
      </c>
      <c r="GR24" s="17">
        <v>0</v>
      </c>
      <c r="GS24" s="17">
        <v>1</v>
      </c>
      <c r="GT24" s="17">
        <v>0</v>
      </c>
      <c r="GU24" s="17">
        <v>0</v>
      </c>
      <c r="GV24" s="17">
        <v>0</v>
      </c>
      <c r="GW24" s="17">
        <v>1</v>
      </c>
      <c r="GX24" s="17">
        <v>1</v>
      </c>
      <c r="GY24" s="17">
        <v>1</v>
      </c>
      <c r="GZ24" s="17">
        <v>0</v>
      </c>
      <c r="HA24" s="17">
        <v>0</v>
      </c>
      <c r="HB24" s="30">
        <v>0</v>
      </c>
    </row>
    <row r="25" spans="1:210" ht="25.5" customHeight="1" x14ac:dyDescent="0.2">
      <c r="A25" s="48">
        <v>19</v>
      </c>
      <c r="B25" s="3" t="s">
        <v>316</v>
      </c>
      <c r="C25" s="10" t="s">
        <v>82</v>
      </c>
      <c r="D25" s="24" t="s">
        <v>11</v>
      </c>
      <c r="E25" s="23">
        <v>41.751468460978039</v>
      </c>
      <c r="F25" s="147">
        <v>16475</v>
      </c>
      <c r="G25" s="18"/>
      <c r="H25" s="5">
        <v>45.553754123467172</v>
      </c>
      <c r="I25" s="5">
        <v>42.357087342147707</v>
      </c>
      <c r="J25" s="5">
        <v>39.955734524260158</v>
      </c>
      <c r="K25" s="5">
        <v>38.231014707833083</v>
      </c>
      <c r="L25" s="5">
        <v>48.022482838171499</v>
      </c>
      <c r="M25" s="5">
        <v>38.498576330343923</v>
      </c>
      <c r="N25" s="5">
        <v>39.425860751114868</v>
      </c>
      <c r="O25" s="5">
        <v>42.87188662640196</v>
      </c>
      <c r="P25" s="5">
        <v>40.974582933468881</v>
      </c>
      <c r="Q25" s="5">
        <v>42.111710738080951</v>
      </c>
      <c r="R25" s="5">
        <v>44.598870815591745</v>
      </c>
      <c r="S25" s="5">
        <v>42.587447102391899</v>
      </c>
      <c r="T25" s="5">
        <v>38.738962149985468</v>
      </c>
      <c r="U25" s="5">
        <v>43.508854290727577</v>
      </c>
      <c r="V25" s="5">
        <v>39.608369186143591</v>
      </c>
      <c r="W25" s="5">
        <v>38.324835009942646</v>
      </c>
      <c r="X25" s="5">
        <v>41.150183303765537</v>
      </c>
      <c r="Y25" s="18"/>
      <c r="Z25" s="153">
        <v>30.481765671461691</v>
      </c>
      <c r="AA25" s="165">
        <v>55.38132643633795</v>
      </c>
      <c r="AB25" s="5">
        <v>45.230753950804633</v>
      </c>
      <c r="AC25" s="5">
        <v>43.809372951046221</v>
      </c>
      <c r="AD25" s="5">
        <v>42.656830794884989</v>
      </c>
      <c r="AE25" s="5">
        <v>38.078269186885237</v>
      </c>
      <c r="AF25" s="5">
        <v>47.676176937770023</v>
      </c>
      <c r="AG25" s="5">
        <v>39.007019314262429</v>
      </c>
      <c r="AH25" s="5">
        <v>43.711604582913587</v>
      </c>
      <c r="AI25" s="5">
        <v>41.564660070153977</v>
      </c>
      <c r="AJ25" s="5">
        <v>41.383849948673777</v>
      </c>
      <c r="AK25" s="5">
        <v>42.511663265829554</v>
      </c>
      <c r="AL25" s="5">
        <v>38.738962149985468</v>
      </c>
      <c r="AM25" s="5">
        <v>42.607438834973344</v>
      </c>
      <c r="AN25" s="5">
        <v>38.161734715498383</v>
      </c>
      <c r="AO25" s="5">
        <v>36.090267850837449</v>
      </c>
      <c r="AP25" s="5">
        <v>44.801905057263205</v>
      </c>
      <c r="AQ25" s="5">
        <v>45.633934821787747</v>
      </c>
      <c r="AR25" s="5">
        <v>43.192190812874337</v>
      </c>
      <c r="AS25" s="5">
        <v>41.662309060897051</v>
      </c>
      <c r="AT25" s="5">
        <v>39.769979013977732</v>
      </c>
      <c r="AU25" s="5">
        <v>43.018507718140384</v>
      </c>
      <c r="AV25" s="5">
        <v>46.750354255969455</v>
      </c>
      <c r="AW25" s="5">
        <v>45.326687149901161</v>
      </c>
      <c r="AX25" s="5">
        <v>37.758754986052253</v>
      </c>
      <c r="AY25" s="5">
        <v>49.234005846979542</v>
      </c>
      <c r="AZ25" s="5">
        <v>39.529533892151832</v>
      </c>
      <c r="BA25" s="5">
        <v>39.551873381746361</v>
      </c>
      <c r="BB25" s="5">
        <v>37.704236223194592</v>
      </c>
      <c r="BC25" s="5">
        <v>39.331087081744045</v>
      </c>
      <c r="BD25" s="5">
        <v>38.745503349791292</v>
      </c>
      <c r="BE25" s="5">
        <v>38.278342738779948</v>
      </c>
      <c r="BF25" s="5">
        <v>43.058274969329858</v>
      </c>
      <c r="BG25" s="5">
        <v>46.301009196521306</v>
      </c>
      <c r="BH25" s="5">
        <v>34.152908820907186</v>
      </c>
      <c r="BI25" s="5">
        <v>39.06949697231564</v>
      </c>
      <c r="BJ25" s="5">
        <v>32.716657650215843</v>
      </c>
      <c r="BK25" s="5">
        <v>45.247708549472492</v>
      </c>
      <c r="BL25" s="5">
        <v>37.045746619151046</v>
      </c>
      <c r="BM25" s="5">
        <v>48.503938946243444</v>
      </c>
      <c r="BN25" s="5">
        <v>40.998656790662871</v>
      </c>
      <c r="BO25" s="5">
        <v>33.938072888137434</v>
      </c>
      <c r="BP25" s="5">
        <v>39.654649230286573</v>
      </c>
      <c r="BQ25" s="5">
        <v>30.502694961733994</v>
      </c>
      <c r="BR25" s="5">
        <v>42.357087342147707</v>
      </c>
      <c r="BS25" s="5">
        <v>32.908505674742798</v>
      </c>
      <c r="BT25" s="5">
        <v>45.229085636904578</v>
      </c>
      <c r="BU25" s="5">
        <v>33.495171579759337</v>
      </c>
      <c r="BV25" s="5">
        <v>36.747114359853214</v>
      </c>
      <c r="BW25" s="5">
        <v>39.445289917161141</v>
      </c>
      <c r="BX25" s="5">
        <v>49.94724859290757</v>
      </c>
      <c r="BY25" s="5">
        <v>46.033923445820605</v>
      </c>
      <c r="BZ25" s="5">
        <v>42.83093784991285</v>
      </c>
      <c r="CA25" s="5">
        <v>38.115683376429175</v>
      </c>
      <c r="CB25" s="5">
        <v>42.908636635435251</v>
      </c>
      <c r="CC25" s="5">
        <v>46.60355462908116</v>
      </c>
      <c r="CD25" s="5">
        <v>37.718454876083783</v>
      </c>
      <c r="CE25" s="5">
        <v>32.638780144188487</v>
      </c>
      <c r="CF25" s="5">
        <v>53.707401746509341</v>
      </c>
      <c r="CG25" s="5">
        <v>46.481468623170322</v>
      </c>
      <c r="CH25" s="5">
        <v>30.481765671461691</v>
      </c>
      <c r="CI25" s="5">
        <v>55.38132643633795</v>
      </c>
      <c r="CJ25" s="5">
        <v>47.147212959896862</v>
      </c>
      <c r="CK25" s="5">
        <v>50.382439118057945</v>
      </c>
      <c r="CL25" s="5">
        <v>44.28802149257816</v>
      </c>
      <c r="CM25" s="5">
        <v>52.971359184040793</v>
      </c>
      <c r="CN25" s="5">
        <v>51.453989550537194</v>
      </c>
      <c r="CO25" s="5">
        <v>48.736334851461258</v>
      </c>
      <c r="CP25" s="5">
        <v>54.38744246835374</v>
      </c>
      <c r="CQ25" s="5">
        <v>36.917699888283217</v>
      </c>
      <c r="CR25" s="5">
        <v>39.81334048092716</v>
      </c>
      <c r="CS25" s="5">
        <v>50.114798756683776</v>
      </c>
      <c r="CT25" s="5">
        <v>41.344791184617698</v>
      </c>
      <c r="CU25" s="5">
        <v>38.34086241687487</v>
      </c>
      <c r="CV25" s="5">
        <v>35.90332721477705</v>
      </c>
      <c r="CW25" s="5">
        <v>44.211459033345193</v>
      </c>
      <c r="CX25" s="5">
        <v>50.220326700000996</v>
      </c>
      <c r="CY25" s="5">
        <v>44.539113160002486</v>
      </c>
      <c r="CZ25" s="5">
        <v>43.13828009161454</v>
      </c>
      <c r="DA25" s="5">
        <v>41.248511128261271</v>
      </c>
      <c r="DB25" s="5">
        <v>38.339207290807032</v>
      </c>
      <c r="DC25" s="5">
        <v>36.982098055392875</v>
      </c>
      <c r="DD25" s="5">
        <v>44.049962024141173</v>
      </c>
      <c r="DE25" s="5"/>
      <c r="DF25" s="29">
        <v>0</v>
      </c>
      <c r="DG25" s="17">
        <v>0</v>
      </c>
      <c r="DH25" s="17">
        <v>0</v>
      </c>
      <c r="DI25" s="17">
        <v>0</v>
      </c>
      <c r="DJ25" s="17">
        <v>1</v>
      </c>
      <c r="DK25" s="17">
        <v>0</v>
      </c>
      <c r="DL25" s="17">
        <v>0</v>
      </c>
      <c r="DM25" s="17">
        <v>0</v>
      </c>
      <c r="DN25" s="17">
        <v>0</v>
      </c>
      <c r="DO25" s="17">
        <v>0</v>
      </c>
      <c r="DP25" s="17">
        <v>0</v>
      </c>
      <c r="DQ25" s="17">
        <v>0</v>
      </c>
      <c r="DR25" s="17">
        <v>0</v>
      </c>
      <c r="DS25" s="17">
        <v>0</v>
      </c>
      <c r="DT25" s="17">
        <v>0</v>
      </c>
      <c r="DU25" s="17">
        <v>0</v>
      </c>
      <c r="DV25" s="30">
        <v>0</v>
      </c>
      <c r="DW25" s="5"/>
      <c r="DX25" s="5"/>
      <c r="DY25" s="5"/>
      <c r="DZ25" s="29">
        <v>0</v>
      </c>
      <c r="EA25" s="17">
        <v>0</v>
      </c>
      <c r="EB25" s="17">
        <v>0</v>
      </c>
      <c r="EC25" s="17">
        <v>0</v>
      </c>
      <c r="ED25" s="17">
        <v>0</v>
      </c>
      <c r="EE25" s="17">
        <v>0</v>
      </c>
      <c r="EF25" s="17">
        <v>0</v>
      </c>
      <c r="EG25" s="17">
        <v>0</v>
      </c>
      <c r="EH25" s="17">
        <v>0</v>
      </c>
      <c r="EI25" s="17">
        <v>0</v>
      </c>
      <c r="EJ25" s="17">
        <v>0</v>
      </c>
      <c r="EK25" s="17">
        <v>0</v>
      </c>
      <c r="EL25" s="17">
        <v>0</v>
      </c>
      <c r="EM25" s="17">
        <v>0</v>
      </c>
      <c r="EN25" s="17">
        <v>0</v>
      </c>
      <c r="EO25" s="17">
        <v>0</v>
      </c>
      <c r="EP25" s="17">
        <v>0</v>
      </c>
      <c r="EQ25" s="17">
        <v>0</v>
      </c>
      <c r="ER25" s="17">
        <v>0</v>
      </c>
      <c r="ES25" s="17">
        <v>0</v>
      </c>
      <c r="ET25" s="17">
        <v>0</v>
      </c>
      <c r="EU25" s="17">
        <v>0</v>
      </c>
      <c r="EV25" s="17">
        <v>0</v>
      </c>
      <c r="EW25" s="17">
        <v>1</v>
      </c>
      <c r="EX25" s="17">
        <v>0</v>
      </c>
      <c r="EY25" s="17">
        <v>0</v>
      </c>
      <c r="EZ25" s="17">
        <v>0</v>
      </c>
      <c r="FA25" s="17">
        <v>0</v>
      </c>
      <c r="FB25" s="17">
        <v>0</v>
      </c>
      <c r="FC25" s="17">
        <v>0</v>
      </c>
      <c r="FD25" s="17">
        <v>0</v>
      </c>
      <c r="FE25" s="17">
        <v>0</v>
      </c>
      <c r="FF25" s="17">
        <v>-1</v>
      </c>
      <c r="FG25" s="17">
        <v>0</v>
      </c>
      <c r="FH25" s="17">
        <v>-1</v>
      </c>
      <c r="FI25" s="17">
        <v>0</v>
      </c>
      <c r="FJ25" s="17">
        <v>0</v>
      </c>
      <c r="FK25" s="17">
        <v>0</v>
      </c>
      <c r="FL25" s="17">
        <v>0</v>
      </c>
      <c r="FM25" s="17">
        <v>0</v>
      </c>
      <c r="FN25" s="17">
        <v>0</v>
      </c>
      <c r="FO25" s="17">
        <v>0</v>
      </c>
      <c r="FP25" s="17">
        <v>0</v>
      </c>
      <c r="FQ25" s="17">
        <v>0</v>
      </c>
      <c r="FR25" s="17">
        <v>0</v>
      </c>
      <c r="FS25" s="17">
        <v>0</v>
      </c>
      <c r="FT25" s="17">
        <v>0</v>
      </c>
      <c r="FU25" s="17">
        <v>0</v>
      </c>
      <c r="FV25" s="17">
        <v>0</v>
      </c>
      <c r="FW25" s="17">
        <v>0</v>
      </c>
      <c r="FX25" s="17">
        <v>0</v>
      </c>
      <c r="FY25" s="17">
        <v>0</v>
      </c>
      <c r="FZ25" s="17">
        <v>0</v>
      </c>
      <c r="GA25" s="17">
        <v>0</v>
      </c>
      <c r="GB25" s="17">
        <v>0</v>
      </c>
      <c r="GC25" s="17">
        <v>0</v>
      </c>
      <c r="GD25" s="17">
        <v>0</v>
      </c>
      <c r="GE25" s="17">
        <v>0</v>
      </c>
      <c r="GF25" s="17">
        <v>0</v>
      </c>
      <c r="GG25" s="17">
        <v>0</v>
      </c>
      <c r="GH25" s="17">
        <v>0</v>
      </c>
      <c r="GI25" s="17">
        <v>0</v>
      </c>
      <c r="GJ25" s="17">
        <v>0</v>
      </c>
      <c r="GK25" s="17">
        <v>0</v>
      </c>
      <c r="GL25" s="17">
        <v>0</v>
      </c>
      <c r="GM25" s="17">
        <v>0</v>
      </c>
      <c r="GN25" s="17">
        <v>0</v>
      </c>
      <c r="GO25" s="17">
        <v>0</v>
      </c>
      <c r="GP25" s="17">
        <v>0</v>
      </c>
      <c r="GQ25" s="17">
        <v>0</v>
      </c>
      <c r="GR25" s="17">
        <v>0</v>
      </c>
      <c r="GS25" s="17">
        <v>0</v>
      </c>
      <c r="GT25" s="17">
        <v>0</v>
      </c>
      <c r="GU25" s="17">
        <v>0</v>
      </c>
      <c r="GV25" s="17">
        <v>0</v>
      </c>
      <c r="GW25" s="17">
        <v>0</v>
      </c>
      <c r="GX25" s="17">
        <v>0</v>
      </c>
      <c r="GY25" s="17">
        <v>0</v>
      </c>
      <c r="GZ25" s="17">
        <v>0</v>
      </c>
      <c r="HA25" s="17">
        <v>0</v>
      </c>
      <c r="HB25" s="30">
        <v>0</v>
      </c>
    </row>
    <row r="26" spans="1:210" ht="25.5" customHeight="1" x14ac:dyDescent="0.2">
      <c r="A26" s="48">
        <v>20</v>
      </c>
      <c r="B26" s="3" t="s">
        <v>316</v>
      </c>
      <c r="C26" s="10" t="s">
        <v>10</v>
      </c>
      <c r="D26" s="24" t="s">
        <v>11</v>
      </c>
      <c r="E26" s="23">
        <v>74.373066129113369</v>
      </c>
      <c r="F26" s="147">
        <v>16279</v>
      </c>
      <c r="G26" s="18"/>
      <c r="H26" s="5">
        <v>79.484473238870066</v>
      </c>
      <c r="I26" s="5">
        <v>64.436993234552958</v>
      </c>
      <c r="J26" s="5">
        <v>73.536241433566445</v>
      </c>
      <c r="K26" s="5">
        <v>70.669627592990111</v>
      </c>
      <c r="L26" s="5">
        <v>78.190919155735301</v>
      </c>
      <c r="M26" s="5">
        <v>73.203234148899455</v>
      </c>
      <c r="N26" s="5">
        <v>73.685961033611406</v>
      </c>
      <c r="O26" s="5">
        <v>76.961897037144681</v>
      </c>
      <c r="P26" s="5">
        <v>79.688037677645568</v>
      </c>
      <c r="Q26" s="5">
        <v>71.56371098067271</v>
      </c>
      <c r="R26" s="5">
        <v>73.303770268922449</v>
      </c>
      <c r="S26" s="5">
        <v>77.484824267284381</v>
      </c>
      <c r="T26" s="5">
        <v>78.103394549494823</v>
      </c>
      <c r="U26" s="5">
        <v>75.414255360825052</v>
      </c>
      <c r="V26" s="5">
        <v>74.072260369340924</v>
      </c>
      <c r="W26" s="5">
        <v>73.415822592936991</v>
      </c>
      <c r="X26" s="5">
        <v>68.50390273472992</v>
      </c>
      <c r="Y26" s="18"/>
      <c r="Z26" s="153">
        <v>63.470728508045703</v>
      </c>
      <c r="AA26" s="165">
        <v>90.690033094587889</v>
      </c>
      <c r="AB26" s="5">
        <v>73.275231319549249</v>
      </c>
      <c r="AC26" s="5">
        <v>72.842466142163005</v>
      </c>
      <c r="AD26" s="5">
        <v>78.508391936819066</v>
      </c>
      <c r="AE26" s="5">
        <v>77.489315059631707</v>
      </c>
      <c r="AF26" s="5">
        <v>77.633202543490626</v>
      </c>
      <c r="AG26" s="5">
        <v>74.585790557922067</v>
      </c>
      <c r="AH26" s="5">
        <v>74.048527843271344</v>
      </c>
      <c r="AI26" s="5">
        <v>79.817946755267016</v>
      </c>
      <c r="AJ26" s="5">
        <v>77.91557789791203</v>
      </c>
      <c r="AK26" s="5">
        <v>69.014687384352584</v>
      </c>
      <c r="AL26" s="5">
        <v>78.103394549494823</v>
      </c>
      <c r="AM26" s="5">
        <v>67.893727542716192</v>
      </c>
      <c r="AN26" s="5">
        <v>67.219598832039154</v>
      </c>
      <c r="AO26" s="5">
        <v>70.048324237475484</v>
      </c>
      <c r="AP26" s="5">
        <v>80.069763622550298</v>
      </c>
      <c r="AQ26" s="5">
        <v>76.595122273028522</v>
      </c>
      <c r="AR26" s="5">
        <v>77.728158138632992</v>
      </c>
      <c r="AS26" s="5">
        <v>71.664400475600132</v>
      </c>
      <c r="AT26" s="5">
        <v>67.182913544942195</v>
      </c>
      <c r="AU26" s="5">
        <v>72.611747969795843</v>
      </c>
      <c r="AV26" s="5">
        <v>73.481851359157062</v>
      </c>
      <c r="AW26" s="5">
        <v>75.758151113325596</v>
      </c>
      <c r="AX26" s="5">
        <v>72.856146188536982</v>
      </c>
      <c r="AY26" s="5">
        <v>68.712009068762328</v>
      </c>
      <c r="AZ26" s="5">
        <v>78.569531373031907</v>
      </c>
      <c r="BA26" s="5">
        <v>73.063630602336389</v>
      </c>
      <c r="BB26" s="5">
        <v>75.507368372681313</v>
      </c>
      <c r="BC26" s="5">
        <v>84.051120213298731</v>
      </c>
      <c r="BD26" s="5">
        <v>70.18719417857821</v>
      </c>
      <c r="BE26" s="5">
        <v>80.594072461226688</v>
      </c>
      <c r="BF26" s="5">
        <v>78.957239807112742</v>
      </c>
      <c r="BG26" s="5">
        <v>77.207228407082596</v>
      </c>
      <c r="BH26" s="5">
        <v>69.943922986706042</v>
      </c>
      <c r="BI26" s="5">
        <v>69.304996920260976</v>
      </c>
      <c r="BJ26" s="5">
        <v>63.470728508045703</v>
      </c>
      <c r="BK26" s="5">
        <v>81.820404656510334</v>
      </c>
      <c r="BL26" s="5">
        <v>76.481038118044935</v>
      </c>
      <c r="BM26" s="5">
        <v>80.480914016301313</v>
      </c>
      <c r="BN26" s="5">
        <v>74.934923638433773</v>
      </c>
      <c r="BO26" s="5">
        <v>68.844611307092023</v>
      </c>
      <c r="BP26" s="5">
        <v>70.207503843514473</v>
      </c>
      <c r="BQ26" s="5">
        <v>68.873115326185825</v>
      </c>
      <c r="BR26" s="5">
        <v>64.436993234552958</v>
      </c>
      <c r="BS26" s="5">
        <v>70.885588276781462</v>
      </c>
      <c r="BT26" s="5">
        <v>66.926388571443169</v>
      </c>
      <c r="BU26" s="5">
        <v>64.752598433787895</v>
      </c>
      <c r="BV26" s="5">
        <v>64.624016254763447</v>
      </c>
      <c r="BW26" s="5">
        <v>69.120136908420619</v>
      </c>
      <c r="BX26" s="5">
        <v>86.782659313343245</v>
      </c>
      <c r="BY26" s="5">
        <v>75.842499275233948</v>
      </c>
      <c r="BZ26" s="5">
        <v>75.371189389144035</v>
      </c>
      <c r="CA26" s="5">
        <v>69.480813711959158</v>
      </c>
      <c r="CB26" s="5">
        <v>83.827434631924476</v>
      </c>
      <c r="CC26" s="5">
        <v>81.20003015746299</v>
      </c>
      <c r="CD26" s="5">
        <v>70.905428628509782</v>
      </c>
      <c r="CE26" s="5">
        <v>66.482306317663671</v>
      </c>
      <c r="CF26" s="5">
        <v>79.085546769454211</v>
      </c>
      <c r="CG26" s="5">
        <v>82.837130725440232</v>
      </c>
      <c r="CH26" s="5">
        <v>64.006633240720831</v>
      </c>
      <c r="CI26" s="5">
        <v>82.791688670770384</v>
      </c>
      <c r="CJ26" s="5">
        <v>81.834242706826913</v>
      </c>
      <c r="CK26" s="5">
        <v>71.737510268242062</v>
      </c>
      <c r="CL26" s="5">
        <v>69.082221708584044</v>
      </c>
      <c r="CM26" s="5">
        <v>77.048423532372396</v>
      </c>
      <c r="CN26" s="5">
        <v>66.820063840759943</v>
      </c>
      <c r="CO26" s="5">
        <v>87.197681543896081</v>
      </c>
      <c r="CP26" s="5">
        <v>90.690033094587889</v>
      </c>
      <c r="CQ26" s="5">
        <v>75.996929720000395</v>
      </c>
      <c r="CR26" s="5">
        <v>79.343233837422943</v>
      </c>
      <c r="CS26" s="5">
        <v>69.759150985184817</v>
      </c>
      <c r="CT26" s="5">
        <v>79.810323573861837</v>
      </c>
      <c r="CU26" s="5">
        <v>75.459343817641425</v>
      </c>
      <c r="CV26" s="5">
        <v>68.657114000020229</v>
      </c>
      <c r="CW26" s="5">
        <v>76.544251777722451</v>
      </c>
      <c r="CX26" s="5">
        <v>83.29632601154907</v>
      </c>
      <c r="CY26" s="5">
        <v>84.496405187562303</v>
      </c>
      <c r="CZ26" s="5">
        <v>66.865861897709237</v>
      </c>
      <c r="DA26" s="5">
        <v>80.478608300240452</v>
      </c>
      <c r="DB26" s="5">
        <v>68.384456699292144</v>
      </c>
      <c r="DC26" s="5">
        <v>68.359124074275428</v>
      </c>
      <c r="DD26" s="5">
        <v>84.947553609068805</v>
      </c>
      <c r="DE26" s="5"/>
      <c r="DF26" s="29">
        <v>1</v>
      </c>
      <c r="DG26" s="17">
        <v>-1</v>
      </c>
      <c r="DH26" s="17">
        <v>0</v>
      </c>
      <c r="DI26" s="17">
        <v>0</v>
      </c>
      <c r="DJ26" s="17">
        <v>0</v>
      </c>
      <c r="DK26" s="17">
        <v>0</v>
      </c>
      <c r="DL26" s="17">
        <v>0</v>
      </c>
      <c r="DM26" s="17">
        <v>0</v>
      </c>
      <c r="DN26" s="17">
        <v>1</v>
      </c>
      <c r="DO26" s="17">
        <v>0</v>
      </c>
      <c r="DP26" s="17">
        <v>0</v>
      </c>
      <c r="DQ26" s="17">
        <v>0</v>
      </c>
      <c r="DR26" s="17">
        <v>0</v>
      </c>
      <c r="DS26" s="17">
        <v>0</v>
      </c>
      <c r="DT26" s="17">
        <v>0</v>
      </c>
      <c r="DU26" s="17">
        <v>0</v>
      </c>
      <c r="DV26" s="30">
        <v>-1</v>
      </c>
      <c r="DW26" s="5"/>
      <c r="DX26" s="5"/>
      <c r="DY26" s="5"/>
      <c r="DZ26" s="29">
        <v>0</v>
      </c>
      <c r="EA26" s="17">
        <v>0</v>
      </c>
      <c r="EB26" s="17">
        <v>0</v>
      </c>
      <c r="EC26" s="17">
        <v>0</v>
      </c>
      <c r="ED26" s="17">
        <v>0</v>
      </c>
      <c r="EE26" s="17">
        <v>0</v>
      </c>
      <c r="EF26" s="17">
        <v>0</v>
      </c>
      <c r="EG26" s="17">
        <v>0</v>
      </c>
      <c r="EH26" s="17">
        <v>0</v>
      </c>
      <c r="EI26" s="17">
        <v>0</v>
      </c>
      <c r="EJ26" s="17">
        <v>0</v>
      </c>
      <c r="EK26" s="17">
        <v>-1</v>
      </c>
      <c r="EL26" s="17">
        <v>-1</v>
      </c>
      <c r="EM26" s="17">
        <v>0</v>
      </c>
      <c r="EN26" s="17">
        <v>1</v>
      </c>
      <c r="EO26" s="17">
        <v>0</v>
      </c>
      <c r="EP26" s="17">
        <v>0</v>
      </c>
      <c r="EQ26" s="17">
        <v>0</v>
      </c>
      <c r="ER26" s="17">
        <v>-1</v>
      </c>
      <c r="ES26" s="17">
        <v>0</v>
      </c>
      <c r="ET26" s="17">
        <v>0</v>
      </c>
      <c r="EU26" s="17">
        <v>0</v>
      </c>
      <c r="EV26" s="17">
        <v>0</v>
      </c>
      <c r="EW26" s="17">
        <v>0</v>
      </c>
      <c r="EX26" s="17">
        <v>0</v>
      </c>
      <c r="EY26" s="17">
        <v>0</v>
      </c>
      <c r="EZ26" s="17">
        <v>0</v>
      </c>
      <c r="FA26" s="17">
        <v>1</v>
      </c>
      <c r="FB26" s="17">
        <v>0</v>
      </c>
      <c r="FC26" s="17">
        <v>1</v>
      </c>
      <c r="FD26" s="17">
        <v>0</v>
      </c>
      <c r="FE26" s="17">
        <v>0</v>
      </c>
      <c r="FF26" s="17">
        <v>0</v>
      </c>
      <c r="FG26" s="17">
        <v>0</v>
      </c>
      <c r="FH26" s="17">
        <v>-1</v>
      </c>
      <c r="FI26" s="17">
        <v>1</v>
      </c>
      <c r="FJ26" s="17">
        <v>0</v>
      </c>
      <c r="FK26" s="17">
        <v>0</v>
      </c>
      <c r="FL26" s="17">
        <v>0</v>
      </c>
      <c r="FM26" s="17">
        <v>0</v>
      </c>
      <c r="FN26" s="17">
        <v>0</v>
      </c>
      <c r="FO26" s="17">
        <v>0</v>
      </c>
      <c r="FP26" s="17">
        <v>-1</v>
      </c>
      <c r="FQ26" s="17">
        <v>0</v>
      </c>
      <c r="FR26" s="17">
        <v>0</v>
      </c>
      <c r="FS26" s="17">
        <v>0</v>
      </c>
      <c r="FT26" s="17">
        <v>0</v>
      </c>
      <c r="FU26" s="17">
        <v>0</v>
      </c>
      <c r="FV26" s="17">
        <v>1</v>
      </c>
      <c r="FW26" s="17">
        <v>0</v>
      </c>
      <c r="FX26" s="17">
        <v>0</v>
      </c>
      <c r="FY26" s="17">
        <v>0</v>
      </c>
      <c r="FZ26" s="17">
        <v>0</v>
      </c>
      <c r="GA26" s="17">
        <v>0</v>
      </c>
      <c r="GB26" s="17">
        <v>0</v>
      </c>
      <c r="GC26" s="17">
        <v>0</v>
      </c>
      <c r="GD26" s="17">
        <v>0</v>
      </c>
      <c r="GE26" s="17">
        <v>0</v>
      </c>
      <c r="GF26" s="17">
        <v>0</v>
      </c>
      <c r="GG26" s="17">
        <v>0</v>
      </c>
      <c r="GH26" s="17">
        <v>0</v>
      </c>
      <c r="GI26" s="17">
        <v>0</v>
      </c>
      <c r="GJ26" s="17">
        <v>0</v>
      </c>
      <c r="GK26" s="17">
        <v>0</v>
      </c>
      <c r="GL26" s="17">
        <v>0</v>
      </c>
      <c r="GM26" s="17">
        <v>1</v>
      </c>
      <c r="GN26" s="17">
        <v>1</v>
      </c>
      <c r="GO26" s="17">
        <v>0</v>
      </c>
      <c r="GP26" s="17">
        <v>0</v>
      </c>
      <c r="GQ26" s="17">
        <v>0</v>
      </c>
      <c r="GR26" s="17">
        <v>0</v>
      </c>
      <c r="GS26" s="17">
        <v>0</v>
      </c>
      <c r="GT26" s="17">
        <v>0</v>
      </c>
      <c r="GU26" s="17">
        <v>0</v>
      </c>
      <c r="GV26" s="17">
        <v>0</v>
      </c>
      <c r="GW26" s="17">
        <v>0</v>
      </c>
      <c r="GX26" s="17">
        <v>0</v>
      </c>
      <c r="GY26" s="17">
        <v>0</v>
      </c>
      <c r="GZ26" s="17">
        <v>0</v>
      </c>
      <c r="HA26" s="17">
        <v>0</v>
      </c>
      <c r="HB26" s="30">
        <v>0</v>
      </c>
    </row>
    <row r="27" spans="1:210" ht="25.5" customHeight="1" x14ac:dyDescent="0.2">
      <c r="A27" s="48">
        <v>21</v>
      </c>
      <c r="B27" s="3" t="s">
        <v>316</v>
      </c>
      <c r="C27" s="10" t="s">
        <v>14</v>
      </c>
      <c r="D27" s="24" t="s">
        <v>7</v>
      </c>
      <c r="E27" s="23">
        <v>89.809488084637394</v>
      </c>
      <c r="F27" s="147">
        <v>16252</v>
      </c>
      <c r="G27" s="18"/>
      <c r="H27" s="5">
        <v>94.020962776466519</v>
      </c>
      <c r="I27" s="5">
        <v>86.484807322640847</v>
      </c>
      <c r="J27" s="5">
        <v>89.657495506404118</v>
      </c>
      <c r="K27" s="5">
        <v>90.068446093892163</v>
      </c>
      <c r="L27" s="5">
        <v>92.524267420986547</v>
      </c>
      <c r="M27" s="5">
        <v>86.253428481621683</v>
      </c>
      <c r="N27" s="5">
        <v>89.534554708283864</v>
      </c>
      <c r="O27" s="5">
        <v>92.025439282334005</v>
      </c>
      <c r="P27" s="5">
        <v>92.833833575583057</v>
      </c>
      <c r="Q27" s="5">
        <v>88.18426386793135</v>
      </c>
      <c r="R27" s="5">
        <v>86.682590075145384</v>
      </c>
      <c r="S27" s="5">
        <v>89.928471541834497</v>
      </c>
      <c r="T27" s="5">
        <v>94.252946577200163</v>
      </c>
      <c r="U27" s="5">
        <v>91.703651510874465</v>
      </c>
      <c r="V27" s="5">
        <v>90.40626943986355</v>
      </c>
      <c r="W27" s="5">
        <v>88.393738768310087</v>
      </c>
      <c r="X27" s="5">
        <v>86.029483754566655</v>
      </c>
      <c r="Y27" s="18"/>
      <c r="Z27" s="153">
        <v>79.407758158156824</v>
      </c>
      <c r="AA27" s="165">
        <v>98.401353035293042</v>
      </c>
      <c r="AB27" s="5">
        <v>87.936747413822744</v>
      </c>
      <c r="AC27" s="5">
        <v>91.52274088920457</v>
      </c>
      <c r="AD27" s="5">
        <v>95.196579791884218</v>
      </c>
      <c r="AE27" s="5">
        <v>92.369129714180175</v>
      </c>
      <c r="AF27" s="5">
        <v>88.007619783375773</v>
      </c>
      <c r="AG27" s="5">
        <v>92.41713315752996</v>
      </c>
      <c r="AH27" s="5">
        <v>91.251060886205579</v>
      </c>
      <c r="AI27" s="5">
        <v>93.055023521219084</v>
      </c>
      <c r="AJ27" s="5">
        <v>94.014350557836863</v>
      </c>
      <c r="AK27" s="5">
        <v>83.668970107103434</v>
      </c>
      <c r="AL27" s="5">
        <v>94.252946577200163</v>
      </c>
      <c r="AM27" s="5">
        <v>87.455142798555713</v>
      </c>
      <c r="AN27" s="5">
        <v>88.19929037989256</v>
      </c>
      <c r="AO27" s="5">
        <v>88.06637657169388</v>
      </c>
      <c r="AP27" s="5">
        <v>93.885024495425554</v>
      </c>
      <c r="AQ27" s="5">
        <v>91.986058244663766</v>
      </c>
      <c r="AR27" s="5">
        <v>91.244616200527844</v>
      </c>
      <c r="AS27" s="5">
        <v>88.483931933560783</v>
      </c>
      <c r="AT27" s="5">
        <v>85.448734314340541</v>
      </c>
      <c r="AU27" s="5">
        <v>87.07224014974976</v>
      </c>
      <c r="AV27" s="5">
        <v>87.968950160735488</v>
      </c>
      <c r="AW27" s="5">
        <v>89.582405286801787</v>
      </c>
      <c r="AX27" s="5">
        <v>89.510239930302347</v>
      </c>
      <c r="AY27" s="5">
        <v>82.255873441806401</v>
      </c>
      <c r="AZ27" s="5">
        <v>90.549644925419983</v>
      </c>
      <c r="BA27" s="5">
        <v>90.022558713626182</v>
      </c>
      <c r="BB27" s="5">
        <v>86.018806126734887</v>
      </c>
      <c r="BC27" s="5">
        <v>94.0223747002251</v>
      </c>
      <c r="BD27" s="5">
        <v>90.888619845222252</v>
      </c>
      <c r="BE27" s="5">
        <v>94.483299968070696</v>
      </c>
      <c r="BF27" s="5">
        <v>90.9831779090879</v>
      </c>
      <c r="BG27" s="5">
        <v>91.905555222740858</v>
      </c>
      <c r="BH27" s="5">
        <v>91.655434877476338</v>
      </c>
      <c r="BI27" s="5">
        <v>90.219599777401484</v>
      </c>
      <c r="BJ27" s="5">
        <v>85.584457575565622</v>
      </c>
      <c r="BK27" s="5">
        <v>92.847204332939597</v>
      </c>
      <c r="BL27" s="5">
        <v>87.30240726457086</v>
      </c>
      <c r="BM27" s="5">
        <v>92.824090888630778</v>
      </c>
      <c r="BN27" s="5">
        <v>87.305136376808605</v>
      </c>
      <c r="BO27" s="5">
        <v>85.060708508894933</v>
      </c>
      <c r="BP27" s="5">
        <v>91.313911838291546</v>
      </c>
      <c r="BQ27" s="5">
        <v>83.946841302928235</v>
      </c>
      <c r="BR27" s="5">
        <v>86.484807322640847</v>
      </c>
      <c r="BS27" s="5">
        <v>85.62729307057775</v>
      </c>
      <c r="BT27" s="5">
        <v>89.488993143248038</v>
      </c>
      <c r="BU27" s="5">
        <v>85.022383665458079</v>
      </c>
      <c r="BV27" s="5">
        <v>81.768293857033868</v>
      </c>
      <c r="BW27" s="5">
        <v>81.820900989132809</v>
      </c>
      <c r="BX27" s="5">
        <v>98.401353035293042</v>
      </c>
      <c r="BY27" s="5">
        <v>92.206804320287986</v>
      </c>
      <c r="BZ27" s="5">
        <v>90.128719254009354</v>
      </c>
      <c r="CA27" s="5">
        <v>84.237025246017822</v>
      </c>
      <c r="CB27" s="5">
        <v>94.046146702103997</v>
      </c>
      <c r="CC27" s="5">
        <v>94.699462320669141</v>
      </c>
      <c r="CD27" s="5">
        <v>84.173399405511759</v>
      </c>
      <c r="CE27" s="5">
        <v>88.045529259088838</v>
      </c>
      <c r="CF27" s="5">
        <v>95.276377165580456</v>
      </c>
      <c r="CG27" s="5">
        <v>94.139789442686165</v>
      </c>
      <c r="CH27" s="5">
        <v>84.595284726054345</v>
      </c>
      <c r="CI27" s="5">
        <v>87.872111154969275</v>
      </c>
      <c r="CJ27" s="5">
        <v>90.274289276238449</v>
      </c>
      <c r="CK27" s="5">
        <v>89.374442929614162</v>
      </c>
      <c r="CL27" s="5">
        <v>86.332960486393489</v>
      </c>
      <c r="CM27" s="5">
        <v>95.983767531707286</v>
      </c>
      <c r="CN27" s="5">
        <v>87.876074280615001</v>
      </c>
      <c r="CO27" s="5">
        <v>92.784348839867206</v>
      </c>
      <c r="CP27" s="5">
        <v>95.636046931664978</v>
      </c>
      <c r="CQ27" s="5">
        <v>92.571123142535669</v>
      </c>
      <c r="CR27" s="5">
        <v>94.684204569074339</v>
      </c>
      <c r="CS27" s="5">
        <v>91.907820975554017</v>
      </c>
      <c r="CT27" s="5">
        <v>90.879921807361256</v>
      </c>
      <c r="CU27" s="5">
        <v>90.523846232854069</v>
      </c>
      <c r="CV27" s="5">
        <v>85.594086779059282</v>
      </c>
      <c r="CW27" s="5">
        <v>79.407758158156824</v>
      </c>
      <c r="CX27" s="5">
        <v>92.246280109502479</v>
      </c>
      <c r="CY27" s="5">
        <v>92.176452132690073</v>
      </c>
      <c r="CZ27" s="5">
        <v>81.383430221903126</v>
      </c>
      <c r="DA27" s="5">
        <v>96.450371653646144</v>
      </c>
      <c r="DB27" s="5">
        <v>87.599789881368523</v>
      </c>
      <c r="DC27" s="5">
        <v>83.172379040450579</v>
      </c>
      <c r="DD27" s="5">
        <v>90.145550347438501</v>
      </c>
      <c r="DE27" s="5"/>
      <c r="DF27" s="29">
        <v>1</v>
      </c>
      <c r="DG27" s="17">
        <v>0</v>
      </c>
      <c r="DH27" s="17">
        <v>0</v>
      </c>
      <c r="DI27" s="17">
        <v>0</v>
      </c>
      <c r="DJ27" s="17">
        <v>0</v>
      </c>
      <c r="DK27" s="17">
        <v>0</v>
      </c>
      <c r="DL27" s="17">
        <v>0</v>
      </c>
      <c r="DM27" s="17">
        <v>0</v>
      </c>
      <c r="DN27" s="17">
        <v>1</v>
      </c>
      <c r="DO27" s="17">
        <v>0</v>
      </c>
      <c r="DP27" s="17">
        <v>-1</v>
      </c>
      <c r="DQ27" s="17">
        <v>0</v>
      </c>
      <c r="DR27" s="17">
        <v>0</v>
      </c>
      <c r="DS27" s="17">
        <v>0</v>
      </c>
      <c r="DT27" s="17">
        <v>0</v>
      </c>
      <c r="DU27" s="17">
        <v>0</v>
      </c>
      <c r="DV27" s="30">
        <v>-1</v>
      </c>
      <c r="DW27" s="5"/>
      <c r="DX27" s="5"/>
      <c r="DY27" s="5"/>
      <c r="DZ27" s="29">
        <v>0</v>
      </c>
      <c r="EA27" s="17">
        <v>0</v>
      </c>
      <c r="EB27" s="17">
        <v>1</v>
      </c>
      <c r="EC27" s="17">
        <v>0</v>
      </c>
      <c r="ED27" s="17">
        <v>0</v>
      </c>
      <c r="EE27" s="17">
        <v>0</v>
      </c>
      <c r="EF27" s="17">
        <v>0</v>
      </c>
      <c r="EG27" s="17">
        <v>0</v>
      </c>
      <c r="EH27" s="17">
        <v>1</v>
      </c>
      <c r="EI27" s="17">
        <v>-1</v>
      </c>
      <c r="EJ27" s="17">
        <v>0</v>
      </c>
      <c r="EK27" s="17">
        <v>0</v>
      </c>
      <c r="EL27" s="17">
        <v>0</v>
      </c>
      <c r="EM27" s="17">
        <v>0</v>
      </c>
      <c r="EN27" s="17">
        <v>1</v>
      </c>
      <c r="EO27" s="17">
        <v>0</v>
      </c>
      <c r="EP27" s="17">
        <v>0</v>
      </c>
      <c r="EQ27" s="17">
        <v>0</v>
      </c>
      <c r="ER27" s="17">
        <v>0</v>
      </c>
      <c r="ES27" s="17">
        <v>0</v>
      </c>
      <c r="ET27" s="17">
        <v>0</v>
      </c>
      <c r="EU27" s="17">
        <v>0</v>
      </c>
      <c r="EV27" s="17">
        <v>0</v>
      </c>
      <c r="EW27" s="17">
        <v>-1</v>
      </c>
      <c r="EX27" s="17">
        <v>0</v>
      </c>
      <c r="EY27" s="17">
        <v>0</v>
      </c>
      <c r="EZ27" s="17">
        <v>0</v>
      </c>
      <c r="FA27" s="17">
        <v>1</v>
      </c>
      <c r="FB27" s="17">
        <v>0</v>
      </c>
      <c r="FC27" s="17">
        <v>1</v>
      </c>
      <c r="FD27" s="17">
        <v>0</v>
      </c>
      <c r="FE27" s="17">
        <v>0</v>
      </c>
      <c r="FF27" s="17">
        <v>0</v>
      </c>
      <c r="FG27" s="17">
        <v>0</v>
      </c>
      <c r="FH27" s="17">
        <v>0</v>
      </c>
      <c r="FI27" s="17">
        <v>0</v>
      </c>
      <c r="FJ27" s="17">
        <v>0</v>
      </c>
      <c r="FK27" s="17">
        <v>0</v>
      </c>
      <c r="FL27" s="17">
        <v>0</v>
      </c>
      <c r="FM27" s="17">
        <v>0</v>
      </c>
      <c r="FN27" s="17">
        <v>0</v>
      </c>
      <c r="FO27" s="17">
        <v>0</v>
      </c>
      <c r="FP27" s="17">
        <v>0</v>
      </c>
      <c r="FQ27" s="17">
        <v>0</v>
      </c>
      <c r="FR27" s="17">
        <v>0</v>
      </c>
      <c r="FS27" s="17">
        <v>0</v>
      </c>
      <c r="FT27" s="17">
        <v>0</v>
      </c>
      <c r="FU27" s="17">
        <v>-1</v>
      </c>
      <c r="FV27" s="17">
        <v>1</v>
      </c>
      <c r="FW27" s="17">
        <v>0</v>
      </c>
      <c r="FX27" s="17">
        <v>0</v>
      </c>
      <c r="FY27" s="17">
        <v>0</v>
      </c>
      <c r="FZ27" s="17">
        <v>0</v>
      </c>
      <c r="GA27" s="17">
        <v>0</v>
      </c>
      <c r="GB27" s="17">
        <v>0</v>
      </c>
      <c r="GC27" s="17">
        <v>0</v>
      </c>
      <c r="GD27" s="17">
        <v>0</v>
      </c>
      <c r="GE27" s="17">
        <v>0</v>
      </c>
      <c r="GF27" s="17">
        <v>0</v>
      </c>
      <c r="GG27" s="17">
        <v>0</v>
      </c>
      <c r="GH27" s="17">
        <v>0</v>
      </c>
      <c r="GI27" s="17">
        <v>0</v>
      </c>
      <c r="GJ27" s="17">
        <v>0</v>
      </c>
      <c r="GK27" s="17">
        <v>0</v>
      </c>
      <c r="GL27" s="17">
        <v>0</v>
      </c>
      <c r="GM27" s="17">
        <v>0</v>
      </c>
      <c r="GN27" s="17">
        <v>0</v>
      </c>
      <c r="GO27" s="17">
        <v>0</v>
      </c>
      <c r="GP27" s="17">
        <v>0</v>
      </c>
      <c r="GQ27" s="17">
        <v>0</v>
      </c>
      <c r="GR27" s="17">
        <v>0</v>
      </c>
      <c r="GS27" s="17">
        <v>0</v>
      </c>
      <c r="GT27" s="17">
        <v>0</v>
      </c>
      <c r="GU27" s="17">
        <v>0</v>
      </c>
      <c r="GV27" s="17">
        <v>0</v>
      </c>
      <c r="GW27" s="17">
        <v>0</v>
      </c>
      <c r="GX27" s="17">
        <v>0</v>
      </c>
      <c r="GY27" s="17">
        <v>0</v>
      </c>
      <c r="GZ27" s="17">
        <v>0</v>
      </c>
      <c r="HA27" s="17">
        <v>0</v>
      </c>
      <c r="HB27" s="30">
        <v>0</v>
      </c>
    </row>
    <row r="28" spans="1:210" ht="25.5" customHeight="1" x14ac:dyDescent="0.2">
      <c r="A28" s="48">
        <v>22</v>
      </c>
      <c r="B28" s="3" t="s">
        <v>316</v>
      </c>
      <c r="C28" s="10" t="s">
        <v>17</v>
      </c>
      <c r="D28" s="24" t="s">
        <v>18</v>
      </c>
      <c r="E28" s="23">
        <v>68.451787016749705</v>
      </c>
      <c r="F28" s="147">
        <v>16260</v>
      </c>
      <c r="G28" s="18"/>
      <c r="H28" s="5">
        <v>75.392673042152524</v>
      </c>
      <c r="I28" s="5">
        <v>67.257303447137744</v>
      </c>
      <c r="J28" s="5">
        <v>68.055111712232716</v>
      </c>
      <c r="K28" s="5">
        <v>66.992656003567902</v>
      </c>
      <c r="L28" s="5">
        <v>77.48018575065197</v>
      </c>
      <c r="M28" s="5">
        <v>68.07972251756506</v>
      </c>
      <c r="N28" s="5">
        <v>65.814583705276092</v>
      </c>
      <c r="O28" s="5">
        <v>74.756997901661364</v>
      </c>
      <c r="P28" s="5">
        <v>73.224348198762243</v>
      </c>
      <c r="Q28" s="5">
        <v>64.215088438117562</v>
      </c>
      <c r="R28" s="5">
        <v>63.093735837990096</v>
      </c>
      <c r="S28" s="5">
        <v>70.769454096174073</v>
      </c>
      <c r="T28" s="5">
        <v>76.038056556613881</v>
      </c>
      <c r="U28" s="5">
        <v>68.051685300791931</v>
      </c>
      <c r="V28" s="5">
        <v>68.048245220529111</v>
      </c>
      <c r="W28" s="5">
        <v>69.628025185034119</v>
      </c>
      <c r="X28" s="5">
        <v>60.73386402733756</v>
      </c>
      <c r="Y28" s="18"/>
      <c r="Z28" s="153">
        <v>52.893566151141037</v>
      </c>
      <c r="AA28" s="165">
        <v>86.731003734071123</v>
      </c>
      <c r="AB28" s="5">
        <v>61.543087971985244</v>
      </c>
      <c r="AC28" s="5">
        <v>68.110171363024946</v>
      </c>
      <c r="AD28" s="5">
        <v>74.791268079556289</v>
      </c>
      <c r="AE28" s="5">
        <v>68.9604213427791</v>
      </c>
      <c r="AF28" s="5">
        <v>66.371033496154922</v>
      </c>
      <c r="AG28" s="5">
        <v>65.572533808013318</v>
      </c>
      <c r="AH28" s="5">
        <v>68.360225225973309</v>
      </c>
      <c r="AI28" s="5">
        <v>75.042877804595634</v>
      </c>
      <c r="AJ28" s="5">
        <v>72.799499756821277</v>
      </c>
      <c r="AK28" s="5">
        <v>58.916247079784092</v>
      </c>
      <c r="AL28" s="5">
        <v>76.038056556613881</v>
      </c>
      <c r="AM28" s="5">
        <v>63.433391075259628</v>
      </c>
      <c r="AN28" s="5">
        <v>65.442439875790441</v>
      </c>
      <c r="AO28" s="5">
        <v>61.712369004395676</v>
      </c>
      <c r="AP28" s="5">
        <v>77.491595455955434</v>
      </c>
      <c r="AQ28" s="5">
        <v>71.840952842208907</v>
      </c>
      <c r="AR28" s="5">
        <v>67.718239438710995</v>
      </c>
      <c r="AS28" s="5">
        <v>66.101660582786209</v>
      </c>
      <c r="AT28" s="5">
        <v>56.082129330626927</v>
      </c>
      <c r="AU28" s="5">
        <v>65.172193575784988</v>
      </c>
      <c r="AV28" s="5">
        <v>59.99959505138817</v>
      </c>
      <c r="AW28" s="5">
        <v>76.76968440713749</v>
      </c>
      <c r="AX28" s="5">
        <v>69.355293147821342</v>
      </c>
      <c r="AY28" s="5">
        <v>53.958813852965847</v>
      </c>
      <c r="AZ28" s="5">
        <v>71.750036774379879</v>
      </c>
      <c r="BA28" s="5">
        <v>66.836143789175821</v>
      </c>
      <c r="BB28" s="5">
        <v>67.775990918238946</v>
      </c>
      <c r="BC28" s="5">
        <v>76.989635485369092</v>
      </c>
      <c r="BD28" s="5">
        <v>64.965127456592384</v>
      </c>
      <c r="BE28" s="5">
        <v>73.911581656263891</v>
      </c>
      <c r="BF28" s="5">
        <v>75.393088821121168</v>
      </c>
      <c r="BG28" s="5">
        <v>76.797136325504383</v>
      </c>
      <c r="BH28" s="5">
        <v>67.896397296755168</v>
      </c>
      <c r="BI28" s="5">
        <v>66.088350905976753</v>
      </c>
      <c r="BJ28" s="5">
        <v>64.503256494394904</v>
      </c>
      <c r="BK28" s="5">
        <v>77.217319369341638</v>
      </c>
      <c r="BL28" s="5">
        <v>71.363751953746529</v>
      </c>
      <c r="BM28" s="5">
        <v>76.009721211126575</v>
      </c>
      <c r="BN28" s="5">
        <v>64.50651686311214</v>
      </c>
      <c r="BO28" s="5">
        <v>65.944346850355359</v>
      </c>
      <c r="BP28" s="5">
        <v>72.296821346343293</v>
      </c>
      <c r="BQ28" s="5">
        <v>64.81146304679244</v>
      </c>
      <c r="BR28" s="5">
        <v>67.257303447137744</v>
      </c>
      <c r="BS28" s="5">
        <v>61.135034632771642</v>
      </c>
      <c r="BT28" s="5">
        <v>71.524604573847469</v>
      </c>
      <c r="BU28" s="5">
        <v>61.672256967920035</v>
      </c>
      <c r="BV28" s="5">
        <v>57.272336159677693</v>
      </c>
      <c r="BW28" s="5">
        <v>56.875096866466201</v>
      </c>
      <c r="BX28" s="5">
        <v>86.731003734071123</v>
      </c>
      <c r="BY28" s="5">
        <v>65.299073479677986</v>
      </c>
      <c r="BZ28" s="5">
        <v>65.983962423068959</v>
      </c>
      <c r="CA28" s="5">
        <v>65.588968192634511</v>
      </c>
      <c r="CB28" s="5">
        <v>83.114096010046694</v>
      </c>
      <c r="CC28" s="5">
        <v>78.05552647040156</v>
      </c>
      <c r="CD28" s="5">
        <v>68.55192726507758</v>
      </c>
      <c r="CE28" s="5">
        <v>70.066640570530723</v>
      </c>
      <c r="CF28" s="5">
        <v>74.624516219851841</v>
      </c>
      <c r="CG28" s="5">
        <v>74.057943309326959</v>
      </c>
      <c r="CH28" s="5">
        <v>52.893566151141037</v>
      </c>
      <c r="CI28" s="5">
        <v>69.486083227023698</v>
      </c>
      <c r="CJ28" s="5">
        <v>77.368061930286586</v>
      </c>
      <c r="CK28" s="5">
        <v>61.206359479563019</v>
      </c>
      <c r="CL28" s="5">
        <v>59.077877308814223</v>
      </c>
      <c r="CM28" s="5">
        <v>79.002728808805429</v>
      </c>
      <c r="CN28" s="5">
        <v>62.667371090293187</v>
      </c>
      <c r="CO28" s="5">
        <v>77.457961247688701</v>
      </c>
      <c r="CP28" s="5">
        <v>79.480198881787473</v>
      </c>
      <c r="CQ28" s="5">
        <v>70.963737689777631</v>
      </c>
      <c r="CR28" s="5">
        <v>74.360840964368677</v>
      </c>
      <c r="CS28" s="5">
        <v>72.042726411623249</v>
      </c>
      <c r="CT28" s="5">
        <v>66.266556424245238</v>
      </c>
      <c r="CU28" s="5">
        <v>73.971199841525106</v>
      </c>
      <c r="CV28" s="5">
        <v>59.360667188310181</v>
      </c>
      <c r="CW28" s="5">
        <v>64.441763421073432</v>
      </c>
      <c r="CX28" s="5">
        <v>78.046951661166759</v>
      </c>
      <c r="CY28" s="5">
        <v>76.442426893895885</v>
      </c>
      <c r="CZ28" s="5">
        <v>65.34927608126759</v>
      </c>
      <c r="DA28" s="5">
        <v>75.395336605360058</v>
      </c>
      <c r="DB28" s="5">
        <v>59.734927524052459</v>
      </c>
      <c r="DC28" s="5">
        <v>61.224677034457429</v>
      </c>
      <c r="DD28" s="5">
        <v>75.001847319606554</v>
      </c>
      <c r="DE28" s="5"/>
      <c r="DF28" s="29">
        <v>1</v>
      </c>
      <c r="DG28" s="17">
        <v>0</v>
      </c>
      <c r="DH28" s="17">
        <v>0</v>
      </c>
      <c r="DI28" s="17">
        <v>0</v>
      </c>
      <c r="DJ28" s="17">
        <v>1</v>
      </c>
      <c r="DK28" s="17">
        <v>0</v>
      </c>
      <c r="DL28" s="17">
        <v>0</v>
      </c>
      <c r="DM28" s="17">
        <v>1</v>
      </c>
      <c r="DN28" s="17">
        <v>1</v>
      </c>
      <c r="DO28" s="17">
        <v>-1</v>
      </c>
      <c r="DP28" s="17">
        <v>-1</v>
      </c>
      <c r="DQ28" s="17">
        <v>0</v>
      </c>
      <c r="DR28" s="17">
        <v>1</v>
      </c>
      <c r="DS28" s="17">
        <v>0</v>
      </c>
      <c r="DT28" s="17">
        <v>0</v>
      </c>
      <c r="DU28" s="17">
        <v>0</v>
      </c>
      <c r="DV28" s="30">
        <v>-1</v>
      </c>
      <c r="DW28" s="5"/>
      <c r="DX28" s="5"/>
      <c r="DY28" s="5"/>
      <c r="DZ28" s="29">
        <v>0</v>
      </c>
      <c r="EA28" s="17">
        <v>0</v>
      </c>
      <c r="EB28" s="17">
        <v>0</v>
      </c>
      <c r="EC28" s="17">
        <v>0</v>
      </c>
      <c r="ED28" s="17">
        <v>0</v>
      </c>
      <c r="EE28" s="17">
        <v>0</v>
      </c>
      <c r="EF28" s="17">
        <v>0</v>
      </c>
      <c r="EG28" s="17">
        <v>1</v>
      </c>
      <c r="EH28" s="17">
        <v>0</v>
      </c>
      <c r="EI28" s="17">
        <v>-1</v>
      </c>
      <c r="EJ28" s="17">
        <v>1</v>
      </c>
      <c r="EK28" s="17">
        <v>0</v>
      </c>
      <c r="EL28" s="17">
        <v>0</v>
      </c>
      <c r="EM28" s="17">
        <v>-1</v>
      </c>
      <c r="EN28" s="17">
        <v>1</v>
      </c>
      <c r="EO28" s="17">
        <v>0</v>
      </c>
      <c r="EP28" s="17">
        <v>0</v>
      </c>
      <c r="EQ28" s="17">
        <v>0</v>
      </c>
      <c r="ER28" s="17">
        <v>-1</v>
      </c>
      <c r="ES28" s="17">
        <v>0</v>
      </c>
      <c r="ET28" s="17">
        <v>-1</v>
      </c>
      <c r="EU28" s="17">
        <v>1</v>
      </c>
      <c r="EV28" s="17">
        <v>0</v>
      </c>
      <c r="EW28" s="17">
        <v>-1</v>
      </c>
      <c r="EX28" s="17">
        <v>0</v>
      </c>
      <c r="EY28" s="17">
        <v>0</v>
      </c>
      <c r="EZ28" s="17">
        <v>0</v>
      </c>
      <c r="FA28" s="17">
        <v>1</v>
      </c>
      <c r="FB28" s="17">
        <v>0</v>
      </c>
      <c r="FC28" s="17">
        <v>0</v>
      </c>
      <c r="FD28" s="17">
        <v>0</v>
      </c>
      <c r="FE28" s="17">
        <v>1</v>
      </c>
      <c r="FF28" s="17">
        <v>0</v>
      </c>
      <c r="FG28" s="17">
        <v>0</v>
      </c>
      <c r="FH28" s="17">
        <v>0</v>
      </c>
      <c r="FI28" s="17">
        <v>1</v>
      </c>
      <c r="FJ28" s="17">
        <v>0</v>
      </c>
      <c r="FK28" s="17">
        <v>1</v>
      </c>
      <c r="FL28" s="17">
        <v>0</v>
      </c>
      <c r="FM28" s="17">
        <v>0</v>
      </c>
      <c r="FN28" s="17">
        <v>0</v>
      </c>
      <c r="FO28" s="17">
        <v>0</v>
      </c>
      <c r="FP28" s="17">
        <v>0</v>
      </c>
      <c r="FQ28" s="17">
        <v>0</v>
      </c>
      <c r="FR28" s="17">
        <v>0</v>
      </c>
      <c r="FS28" s="17">
        <v>0</v>
      </c>
      <c r="FT28" s="17">
        <v>0</v>
      </c>
      <c r="FU28" s="17">
        <v>-1</v>
      </c>
      <c r="FV28" s="17">
        <v>1</v>
      </c>
      <c r="FW28" s="17">
        <v>0</v>
      </c>
      <c r="FX28" s="17">
        <v>0</v>
      </c>
      <c r="FY28" s="17">
        <v>0</v>
      </c>
      <c r="FZ28" s="17">
        <v>1</v>
      </c>
      <c r="GA28" s="17">
        <v>0</v>
      </c>
      <c r="GB28" s="17">
        <v>0</v>
      </c>
      <c r="GC28" s="17">
        <v>0</v>
      </c>
      <c r="GD28" s="17">
        <v>0</v>
      </c>
      <c r="GE28" s="17">
        <v>0</v>
      </c>
      <c r="GF28" s="17">
        <v>-1</v>
      </c>
      <c r="GG28" s="17">
        <v>0</v>
      </c>
      <c r="GH28" s="17">
        <v>0</v>
      </c>
      <c r="GI28" s="17">
        <v>0</v>
      </c>
      <c r="GJ28" s="17">
        <v>0</v>
      </c>
      <c r="GK28" s="17">
        <v>0</v>
      </c>
      <c r="GL28" s="17">
        <v>0</v>
      </c>
      <c r="GM28" s="17">
        <v>0</v>
      </c>
      <c r="GN28" s="17">
        <v>0</v>
      </c>
      <c r="GO28" s="17">
        <v>0</v>
      </c>
      <c r="GP28" s="17">
        <v>0</v>
      </c>
      <c r="GQ28" s="17">
        <v>0</v>
      </c>
      <c r="GR28" s="17">
        <v>0</v>
      </c>
      <c r="GS28" s="17">
        <v>0</v>
      </c>
      <c r="GT28" s="17">
        <v>0</v>
      </c>
      <c r="GU28" s="17">
        <v>0</v>
      </c>
      <c r="GV28" s="17">
        <v>0</v>
      </c>
      <c r="GW28" s="17">
        <v>0</v>
      </c>
      <c r="GX28" s="17">
        <v>0</v>
      </c>
      <c r="GY28" s="17">
        <v>0</v>
      </c>
      <c r="GZ28" s="17">
        <v>0</v>
      </c>
      <c r="HA28" s="17">
        <v>0</v>
      </c>
      <c r="HB28" s="30">
        <v>0</v>
      </c>
    </row>
    <row r="29" spans="1:210" ht="25.5" customHeight="1" x14ac:dyDescent="0.2">
      <c r="A29" s="48">
        <v>23</v>
      </c>
      <c r="B29" s="3" t="s">
        <v>317</v>
      </c>
      <c r="C29" s="10" t="s">
        <v>83</v>
      </c>
      <c r="D29" s="24" t="s">
        <v>11</v>
      </c>
      <c r="E29" s="23">
        <v>44.044182618991137</v>
      </c>
      <c r="F29" s="147">
        <v>15773</v>
      </c>
      <c r="G29" s="18"/>
      <c r="H29" s="5">
        <v>49.378432017965658</v>
      </c>
      <c r="I29" s="5">
        <v>47.977129785411279</v>
      </c>
      <c r="J29" s="5">
        <v>43.430485692348654</v>
      </c>
      <c r="K29" s="5">
        <v>42.868914133526879</v>
      </c>
      <c r="L29" s="5">
        <v>48.317011568682311</v>
      </c>
      <c r="M29" s="5">
        <v>43.479566994865259</v>
      </c>
      <c r="N29" s="5">
        <v>42.965488549258595</v>
      </c>
      <c r="O29" s="5">
        <v>47.378029533073551</v>
      </c>
      <c r="P29" s="5">
        <v>43.81483239827994</v>
      </c>
      <c r="Q29" s="5">
        <v>41.645701911184787</v>
      </c>
      <c r="R29" s="5">
        <v>45.506697153601671</v>
      </c>
      <c r="S29" s="5">
        <v>46.245296151710605</v>
      </c>
      <c r="T29" s="5">
        <v>39.953006623520132</v>
      </c>
      <c r="U29" s="5">
        <v>43.521936729771987</v>
      </c>
      <c r="V29" s="5">
        <v>44.418370262694729</v>
      </c>
      <c r="W29" s="5">
        <v>43.963229374947794</v>
      </c>
      <c r="X29" s="5">
        <v>38.794834427860621</v>
      </c>
      <c r="Y29" s="18"/>
      <c r="Z29" s="153">
        <v>29.751775479688003</v>
      </c>
      <c r="AA29" s="165">
        <v>60.292318308711465</v>
      </c>
      <c r="AB29" s="5">
        <v>43.66002938431523</v>
      </c>
      <c r="AC29" s="5">
        <v>42.287917689282175</v>
      </c>
      <c r="AD29" s="5">
        <v>51.046629173032251</v>
      </c>
      <c r="AE29" s="5">
        <v>40.803993660952415</v>
      </c>
      <c r="AF29" s="5">
        <v>50.284676764984567</v>
      </c>
      <c r="AG29" s="5">
        <v>40.957956694349981</v>
      </c>
      <c r="AH29" s="5">
        <v>38.195812649677229</v>
      </c>
      <c r="AI29" s="5">
        <v>42.27126452497135</v>
      </c>
      <c r="AJ29" s="5">
        <v>41.549215674194961</v>
      </c>
      <c r="AK29" s="5">
        <v>43.052232557549665</v>
      </c>
      <c r="AL29" s="5">
        <v>39.953006623520132</v>
      </c>
      <c r="AM29" s="5">
        <v>39.289675664563475</v>
      </c>
      <c r="AN29" s="5">
        <v>42.021126573614623</v>
      </c>
      <c r="AO29" s="5">
        <v>41.861032981288112</v>
      </c>
      <c r="AP29" s="5">
        <v>48.245730623150919</v>
      </c>
      <c r="AQ29" s="5">
        <v>46.847560945670793</v>
      </c>
      <c r="AR29" s="5">
        <v>46.963561173030506</v>
      </c>
      <c r="AS29" s="5">
        <v>37.668882282145219</v>
      </c>
      <c r="AT29" s="5">
        <v>38.28141413907025</v>
      </c>
      <c r="AU29" s="5">
        <v>42.997387100791656</v>
      </c>
      <c r="AV29" s="5">
        <v>47.740189125816642</v>
      </c>
      <c r="AW29" s="5">
        <v>45.796282233225078</v>
      </c>
      <c r="AX29" s="5">
        <v>46.174762256369874</v>
      </c>
      <c r="AY29" s="5">
        <v>51.354747175882117</v>
      </c>
      <c r="AZ29" s="5">
        <v>43.118392875171416</v>
      </c>
      <c r="BA29" s="5">
        <v>44.694102444833028</v>
      </c>
      <c r="BB29" s="5">
        <v>40.393818494822078</v>
      </c>
      <c r="BC29" s="5">
        <v>46.907634305211339</v>
      </c>
      <c r="BD29" s="5">
        <v>38.356500451737737</v>
      </c>
      <c r="BE29" s="5">
        <v>46.959528310850956</v>
      </c>
      <c r="BF29" s="5">
        <v>43.365100118359493</v>
      </c>
      <c r="BG29" s="5">
        <v>46.244968626560166</v>
      </c>
      <c r="BH29" s="5">
        <v>39.807759760317353</v>
      </c>
      <c r="BI29" s="5">
        <v>39.821435330593815</v>
      </c>
      <c r="BJ29" s="5">
        <v>37.438798457172368</v>
      </c>
      <c r="BK29" s="5">
        <v>48.055200934239309</v>
      </c>
      <c r="BL29" s="5">
        <v>38.239944907805203</v>
      </c>
      <c r="BM29" s="5">
        <v>47.719848292751124</v>
      </c>
      <c r="BN29" s="5">
        <v>40.589679129546035</v>
      </c>
      <c r="BO29" s="5">
        <v>35.908535189858007</v>
      </c>
      <c r="BP29" s="5">
        <v>48.551507756799609</v>
      </c>
      <c r="BQ29" s="5">
        <v>29.751775479688003</v>
      </c>
      <c r="BR29" s="5">
        <v>47.977129785411279</v>
      </c>
      <c r="BS29" s="5">
        <v>37.334359864211756</v>
      </c>
      <c r="BT29" s="5">
        <v>46.955144396117404</v>
      </c>
      <c r="BU29" s="5">
        <v>42.526666399691656</v>
      </c>
      <c r="BV29" s="5">
        <v>43.53672786607806</v>
      </c>
      <c r="BW29" s="5">
        <v>39.244778689245152</v>
      </c>
      <c r="BX29" s="5">
        <v>58.802605959594459</v>
      </c>
      <c r="BY29" s="5">
        <v>43.270147250213299</v>
      </c>
      <c r="BZ29" s="5">
        <v>47.898462128123256</v>
      </c>
      <c r="CA29" s="5">
        <v>38.709419420095053</v>
      </c>
      <c r="CB29" s="5">
        <v>51.924189597411853</v>
      </c>
      <c r="CC29" s="5">
        <v>54.319470285296191</v>
      </c>
      <c r="CD29" s="5">
        <v>44.675026805307425</v>
      </c>
      <c r="CE29" s="5">
        <v>30.653865178678487</v>
      </c>
      <c r="CF29" s="5">
        <v>59.770062036361168</v>
      </c>
      <c r="CG29" s="5">
        <v>51.781624842038653</v>
      </c>
      <c r="CH29" s="5">
        <v>48.335894997491131</v>
      </c>
      <c r="CI29" s="5">
        <v>57.938644152623077</v>
      </c>
      <c r="CJ29" s="5">
        <v>48.985763031135285</v>
      </c>
      <c r="CK29" s="5">
        <v>45.048369483850379</v>
      </c>
      <c r="CL29" s="5">
        <v>43.423891601261865</v>
      </c>
      <c r="CM29" s="5">
        <v>53.585783444324377</v>
      </c>
      <c r="CN29" s="5">
        <v>54.689555223629213</v>
      </c>
      <c r="CO29" s="5">
        <v>53.458702741748468</v>
      </c>
      <c r="CP29" s="5">
        <v>50.51532021965798</v>
      </c>
      <c r="CQ29" s="5">
        <v>50.467616224337661</v>
      </c>
      <c r="CR29" s="5">
        <v>44.047735373792349</v>
      </c>
      <c r="CS29" s="5">
        <v>50.116187880309617</v>
      </c>
      <c r="CT29" s="5">
        <v>48.646471493685141</v>
      </c>
      <c r="CU29" s="5">
        <v>51.517537933305405</v>
      </c>
      <c r="CV29" s="5">
        <v>50.678333562077462</v>
      </c>
      <c r="CW29" s="5">
        <v>60.292318308711465</v>
      </c>
      <c r="CX29" s="5">
        <v>50.107989124424321</v>
      </c>
      <c r="CY29" s="5">
        <v>51.286350365769337</v>
      </c>
      <c r="CZ29" s="5">
        <v>54.407087269316875</v>
      </c>
      <c r="DA29" s="5">
        <v>52.213167505648016</v>
      </c>
      <c r="DB29" s="5">
        <v>39.573947021828268</v>
      </c>
      <c r="DC29" s="5">
        <v>43.105964049567895</v>
      </c>
      <c r="DD29" s="5">
        <v>49.095340139714381</v>
      </c>
      <c r="DE29" s="5"/>
      <c r="DF29" s="29">
        <v>0</v>
      </c>
      <c r="DG29" s="17">
        <v>0</v>
      </c>
      <c r="DH29" s="17">
        <v>0</v>
      </c>
      <c r="DI29" s="17">
        <v>0</v>
      </c>
      <c r="DJ29" s="17">
        <v>0</v>
      </c>
      <c r="DK29" s="17">
        <v>0</v>
      </c>
      <c r="DL29" s="17">
        <v>0</v>
      </c>
      <c r="DM29" s="17">
        <v>0</v>
      </c>
      <c r="DN29" s="17">
        <v>0</v>
      </c>
      <c r="DO29" s="17">
        <v>0</v>
      </c>
      <c r="DP29" s="17">
        <v>0</v>
      </c>
      <c r="DQ29" s="17">
        <v>0</v>
      </c>
      <c r="DR29" s="17">
        <v>0</v>
      </c>
      <c r="DS29" s="17">
        <v>0</v>
      </c>
      <c r="DT29" s="17">
        <v>0</v>
      </c>
      <c r="DU29" s="17">
        <v>0</v>
      </c>
      <c r="DV29" s="30">
        <v>-1</v>
      </c>
      <c r="DW29" s="5"/>
      <c r="DX29" s="5"/>
      <c r="DY29" s="5"/>
      <c r="DZ29" s="29">
        <v>0</v>
      </c>
      <c r="EA29" s="17">
        <v>0</v>
      </c>
      <c r="EB29" s="17">
        <v>0</v>
      </c>
      <c r="EC29" s="17">
        <v>0</v>
      </c>
      <c r="ED29" s="17">
        <v>0</v>
      </c>
      <c r="EE29" s="17">
        <v>0</v>
      </c>
      <c r="EF29" s="17">
        <v>0</v>
      </c>
      <c r="EG29" s="17">
        <v>0</v>
      </c>
      <c r="EH29" s="17">
        <v>0</v>
      </c>
      <c r="EI29" s="17">
        <v>0</v>
      </c>
      <c r="EJ29" s="17">
        <v>0</v>
      </c>
      <c r="EK29" s="17">
        <v>0</v>
      </c>
      <c r="EL29" s="17">
        <v>0</v>
      </c>
      <c r="EM29" s="17">
        <v>0</v>
      </c>
      <c r="EN29" s="17">
        <v>0</v>
      </c>
      <c r="EO29" s="17">
        <v>0</v>
      </c>
      <c r="EP29" s="17">
        <v>0</v>
      </c>
      <c r="EQ29" s="17">
        <v>0</v>
      </c>
      <c r="ER29" s="17">
        <v>0</v>
      </c>
      <c r="ES29" s="17">
        <v>0</v>
      </c>
      <c r="ET29" s="17">
        <v>0</v>
      </c>
      <c r="EU29" s="17">
        <v>0</v>
      </c>
      <c r="EV29" s="17">
        <v>0</v>
      </c>
      <c r="EW29" s="17">
        <v>1</v>
      </c>
      <c r="EX29" s="17">
        <v>0</v>
      </c>
      <c r="EY29" s="17">
        <v>0</v>
      </c>
      <c r="EZ29" s="17">
        <v>0</v>
      </c>
      <c r="FA29" s="17">
        <v>0</v>
      </c>
      <c r="FB29" s="17">
        <v>0</v>
      </c>
      <c r="FC29" s="17">
        <v>0</v>
      </c>
      <c r="FD29" s="17">
        <v>0</v>
      </c>
      <c r="FE29" s="17">
        <v>0</v>
      </c>
      <c r="FF29" s="17">
        <v>0</v>
      </c>
      <c r="FG29" s="17">
        <v>0</v>
      </c>
      <c r="FH29" s="17">
        <v>0</v>
      </c>
      <c r="FI29" s="17">
        <v>0</v>
      </c>
      <c r="FJ29" s="17">
        <v>0</v>
      </c>
      <c r="FK29" s="17">
        <v>0</v>
      </c>
      <c r="FL29" s="17">
        <v>0</v>
      </c>
      <c r="FM29" s="17">
        <v>0</v>
      </c>
      <c r="FN29" s="17">
        <v>0</v>
      </c>
      <c r="FO29" s="17">
        <v>-1</v>
      </c>
      <c r="FP29" s="17">
        <v>0</v>
      </c>
      <c r="FQ29" s="17">
        <v>0</v>
      </c>
      <c r="FR29" s="17">
        <v>0</v>
      </c>
      <c r="FS29" s="17">
        <v>0</v>
      </c>
      <c r="FT29" s="17">
        <v>0</v>
      </c>
      <c r="FU29" s="17">
        <v>0</v>
      </c>
      <c r="FV29" s="17">
        <v>1</v>
      </c>
      <c r="FW29" s="17">
        <v>0</v>
      </c>
      <c r="FX29" s="17">
        <v>0</v>
      </c>
      <c r="FY29" s="17">
        <v>0</v>
      </c>
      <c r="FZ29" s="17">
        <v>0</v>
      </c>
      <c r="GA29" s="17">
        <v>0</v>
      </c>
      <c r="GB29" s="17">
        <v>0</v>
      </c>
      <c r="GC29" s="17">
        <v>0</v>
      </c>
      <c r="GD29" s="17">
        <v>1</v>
      </c>
      <c r="GE29" s="17">
        <v>0</v>
      </c>
      <c r="GF29" s="17">
        <v>0</v>
      </c>
      <c r="GG29" s="17">
        <v>1</v>
      </c>
      <c r="GH29" s="17">
        <v>0</v>
      </c>
      <c r="GI29" s="17">
        <v>0</v>
      </c>
      <c r="GJ29" s="17">
        <v>0</v>
      </c>
      <c r="GK29" s="17">
        <v>0</v>
      </c>
      <c r="GL29" s="17">
        <v>0</v>
      </c>
      <c r="GM29" s="17">
        <v>0</v>
      </c>
      <c r="GN29" s="17">
        <v>0</v>
      </c>
      <c r="GO29" s="17">
        <v>0</v>
      </c>
      <c r="GP29" s="17">
        <v>0</v>
      </c>
      <c r="GQ29" s="17">
        <v>0</v>
      </c>
      <c r="GR29" s="17">
        <v>0</v>
      </c>
      <c r="GS29" s="17">
        <v>0</v>
      </c>
      <c r="GT29" s="17">
        <v>0</v>
      </c>
      <c r="GU29" s="17">
        <v>1</v>
      </c>
      <c r="GV29" s="17">
        <v>0</v>
      </c>
      <c r="GW29" s="17">
        <v>0</v>
      </c>
      <c r="GX29" s="17">
        <v>0</v>
      </c>
      <c r="GY29" s="17">
        <v>0</v>
      </c>
      <c r="GZ29" s="17">
        <v>0</v>
      </c>
      <c r="HA29" s="17">
        <v>0</v>
      </c>
      <c r="HB29" s="30">
        <v>0</v>
      </c>
    </row>
    <row r="30" spans="1:210" ht="25.5" customHeight="1" x14ac:dyDescent="0.2">
      <c r="A30" s="48">
        <v>24</v>
      </c>
      <c r="B30" s="3" t="s">
        <v>317</v>
      </c>
      <c r="C30" s="10" t="s">
        <v>22</v>
      </c>
      <c r="D30" s="24" t="s">
        <v>11</v>
      </c>
      <c r="E30" s="23">
        <v>76.74905542101294</v>
      </c>
      <c r="F30" s="147">
        <v>15691</v>
      </c>
      <c r="G30" s="18"/>
      <c r="H30" s="5">
        <v>83.552091439931488</v>
      </c>
      <c r="I30" s="5">
        <v>75.814771915139687</v>
      </c>
      <c r="J30" s="5">
        <v>78.943731613009774</v>
      </c>
      <c r="K30" s="5">
        <v>78.096977749010577</v>
      </c>
      <c r="L30" s="5">
        <v>81.252792654370282</v>
      </c>
      <c r="M30" s="5">
        <v>74.014534251778116</v>
      </c>
      <c r="N30" s="5">
        <v>75.983308448822996</v>
      </c>
      <c r="O30" s="5">
        <v>83.465467309698525</v>
      </c>
      <c r="P30" s="5">
        <v>78.865440096525802</v>
      </c>
      <c r="Q30" s="5">
        <v>72.677543428633939</v>
      </c>
      <c r="R30" s="5">
        <v>71.880953161780454</v>
      </c>
      <c r="S30" s="5">
        <v>82.263489940728533</v>
      </c>
      <c r="T30" s="5">
        <v>78.964803195450401</v>
      </c>
      <c r="U30" s="5">
        <v>73.500257449601619</v>
      </c>
      <c r="V30" s="5">
        <v>74.398637255052961</v>
      </c>
      <c r="W30" s="5">
        <v>81.482422146043646</v>
      </c>
      <c r="X30" s="5">
        <v>68.389686074941508</v>
      </c>
      <c r="Y30" s="18"/>
      <c r="Z30" s="153">
        <v>65.96544221395645</v>
      </c>
      <c r="AA30" s="165">
        <v>93.813173178849155</v>
      </c>
      <c r="AB30" s="5">
        <v>69.264501736040117</v>
      </c>
      <c r="AC30" s="5">
        <v>70.038398076027377</v>
      </c>
      <c r="AD30" s="5">
        <v>84.501776786288403</v>
      </c>
      <c r="AE30" s="5">
        <v>81.874056656439521</v>
      </c>
      <c r="AF30" s="5">
        <v>71.183495232979283</v>
      </c>
      <c r="AG30" s="5">
        <v>73.126316194582984</v>
      </c>
      <c r="AH30" s="5">
        <v>70.093964827825843</v>
      </c>
      <c r="AI30" s="5">
        <v>78.134535152112093</v>
      </c>
      <c r="AJ30" s="5">
        <v>77.232357068988264</v>
      </c>
      <c r="AK30" s="5">
        <v>73.181734706154288</v>
      </c>
      <c r="AL30" s="5">
        <v>78.964803195450401</v>
      </c>
      <c r="AM30" s="5">
        <v>65.96544221395645</v>
      </c>
      <c r="AN30" s="5">
        <v>74.714686067218935</v>
      </c>
      <c r="AO30" s="5">
        <v>68.915036959849729</v>
      </c>
      <c r="AP30" s="5">
        <v>82.605499351437402</v>
      </c>
      <c r="AQ30" s="5">
        <v>82.963897425353281</v>
      </c>
      <c r="AR30" s="5">
        <v>75.705074385719001</v>
      </c>
      <c r="AS30" s="5">
        <v>67.671825583577117</v>
      </c>
      <c r="AT30" s="5">
        <v>66.404460125466969</v>
      </c>
      <c r="AU30" s="5">
        <v>71.457754639653785</v>
      </c>
      <c r="AV30" s="5">
        <v>70.407345736980332</v>
      </c>
      <c r="AW30" s="5">
        <v>75.943763191077437</v>
      </c>
      <c r="AX30" s="5">
        <v>82.042264863859543</v>
      </c>
      <c r="AY30" s="5">
        <v>70.204133286956477</v>
      </c>
      <c r="AZ30" s="5">
        <v>77.3520195202954</v>
      </c>
      <c r="BA30" s="5">
        <v>79.43220961268652</v>
      </c>
      <c r="BB30" s="5">
        <v>76.920007609454018</v>
      </c>
      <c r="BC30" s="5">
        <v>84.816857533396799</v>
      </c>
      <c r="BD30" s="5">
        <v>75.234137025241068</v>
      </c>
      <c r="BE30" s="5">
        <v>84.698683419569221</v>
      </c>
      <c r="BF30" s="5">
        <v>81.476121503685178</v>
      </c>
      <c r="BG30" s="5">
        <v>83.417381239341665</v>
      </c>
      <c r="BH30" s="5">
        <v>79.455138166915077</v>
      </c>
      <c r="BI30" s="5">
        <v>72.790079888243071</v>
      </c>
      <c r="BJ30" s="5">
        <v>72.366416192698736</v>
      </c>
      <c r="BK30" s="5">
        <v>86.404962028916216</v>
      </c>
      <c r="BL30" s="5">
        <v>72.308548899624768</v>
      </c>
      <c r="BM30" s="5">
        <v>82.607438127059226</v>
      </c>
      <c r="BN30" s="5">
        <v>76.913267014926021</v>
      </c>
      <c r="BO30" s="5">
        <v>80.967553752631389</v>
      </c>
      <c r="BP30" s="5">
        <v>81.065356921489027</v>
      </c>
      <c r="BQ30" s="5">
        <v>79.680410692413545</v>
      </c>
      <c r="BR30" s="5">
        <v>75.814771915139687</v>
      </c>
      <c r="BS30" s="5">
        <v>76.829643243104613</v>
      </c>
      <c r="BT30" s="5">
        <v>80.900455432851544</v>
      </c>
      <c r="BU30" s="5">
        <v>74.629180282615479</v>
      </c>
      <c r="BV30" s="5">
        <v>74.223041420480357</v>
      </c>
      <c r="BW30" s="5">
        <v>77.751509898336749</v>
      </c>
      <c r="BX30" s="5">
        <v>93.813173178849155</v>
      </c>
      <c r="BY30" s="5">
        <v>70.884384072910549</v>
      </c>
      <c r="BZ30" s="5">
        <v>78.681443187677019</v>
      </c>
      <c r="CA30" s="5">
        <v>74.185370569501004</v>
      </c>
      <c r="CB30" s="5">
        <v>85.225537577759695</v>
      </c>
      <c r="CC30" s="5">
        <v>83.867885755273022</v>
      </c>
      <c r="CD30" s="5">
        <v>87.469829912124936</v>
      </c>
      <c r="CE30" s="5">
        <v>70.978551707299189</v>
      </c>
      <c r="CF30" s="5">
        <v>77.392716382971813</v>
      </c>
      <c r="CG30" s="5">
        <v>88.254134931576786</v>
      </c>
      <c r="CH30" s="5">
        <v>78.543529387145611</v>
      </c>
      <c r="CI30" s="5">
        <v>74.837122022948037</v>
      </c>
      <c r="CJ30" s="5">
        <v>87.901522046444924</v>
      </c>
      <c r="CK30" s="5">
        <v>79.156723309925567</v>
      </c>
      <c r="CL30" s="5">
        <v>83.289429919668919</v>
      </c>
      <c r="CM30" s="5">
        <v>82.591189161782594</v>
      </c>
      <c r="CN30" s="5">
        <v>87.440949102445686</v>
      </c>
      <c r="CO30" s="5">
        <v>82.738639617999397</v>
      </c>
      <c r="CP30" s="5">
        <v>87.975063348001044</v>
      </c>
      <c r="CQ30" s="5">
        <v>85.147731538843772</v>
      </c>
      <c r="CR30" s="5">
        <v>89.941487842798082</v>
      </c>
      <c r="CS30" s="5">
        <v>80.273465467097296</v>
      </c>
      <c r="CT30" s="5">
        <v>86.44460578068383</v>
      </c>
      <c r="CU30" s="5">
        <v>83.146147413589162</v>
      </c>
      <c r="CV30" s="5">
        <v>68.301515036992924</v>
      </c>
      <c r="CW30" s="5">
        <v>83.595970971158295</v>
      </c>
      <c r="CX30" s="5">
        <v>87.347143684880962</v>
      </c>
      <c r="CY30" s="5">
        <v>88.383471838858711</v>
      </c>
      <c r="CZ30" s="5">
        <v>74.657445326307425</v>
      </c>
      <c r="DA30" s="5">
        <v>85.801228825875555</v>
      </c>
      <c r="DB30" s="5">
        <v>84.744003859229082</v>
      </c>
      <c r="DC30" s="5">
        <v>76.241873188388993</v>
      </c>
      <c r="DD30" s="5">
        <v>85.325981139133475</v>
      </c>
      <c r="DE30" s="5"/>
      <c r="DF30" s="29">
        <v>1</v>
      </c>
      <c r="DG30" s="17">
        <v>0</v>
      </c>
      <c r="DH30" s="17">
        <v>0</v>
      </c>
      <c r="DI30" s="17">
        <v>0</v>
      </c>
      <c r="DJ30" s="17">
        <v>1</v>
      </c>
      <c r="DK30" s="17">
        <v>0</v>
      </c>
      <c r="DL30" s="17">
        <v>0</v>
      </c>
      <c r="DM30" s="17">
        <v>1</v>
      </c>
      <c r="DN30" s="17">
        <v>0</v>
      </c>
      <c r="DO30" s="17">
        <v>-1</v>
      </c>
      <c r="DP30" s="17">
        <v>-1</v>
      </c>
      <c r="DQ30" s="17">
        <v>1</v>
      </c>
      <c r="DR30" s="17">
        <v>0</v>
      </c>
      <c r="DS30" s="17">
        <v>0</v>
      </c>
      <c r="DT30" s="17">
        <v>0</v>
      </c>
      <c r="DU30" s="17">
        <v>1</v>
      </c>
      <c r="DV30" s="30">
        <v>-1</v>
      </c>
      <c r="DW30" s="5"/>
      <c r="DX30" s="5"/>
      <c r="DY30" s="5"/>
      <c r="DZ30" s="29">
        <v>-1</v>
      </c>
      <c r="EA30" s="17">
        <v>-1</v>
      </c>
      <c r="EB30" s="17">
        <v>1</v>
      </c>
      <c r="EC30" s="17">
        <v>0</v>
      </c>
      <c r="ED30" s="17">
        <v>0</v>
      </c>
      <c r="EE30" s="17">
        <v>0</v>
      </c>
      <c r="EF30" s="17">
        <v>-1</v>
      </c>
      <c r="EG30" s="17">
        <v>0</v>
      </c>
      <c r="EH30" s="17">
        <v>0</v>
      </c>
      <c r="EI30" s="17">
        <v>0</v>
      </c>
      <c r="EJ30" s="17">
        <v>0</v>
      </c>
      <c r="EK30" s="17">
        <v>-1</v>
      </c>
      <c r="EL30" s="17">
        <v>0</v>
      </c>
      <c r="EM30" s="17">
        <v>-1</v>
      </c>
      <c r="EN30" s="17">
        <v>1</v>
      </c>
      <c r="EO30" s="17">
        <v>1</v>
      </c>
      <c r="EP30" s="17">
        <v>0</v>
      </c>
      <c r="EQ30" s="17">
        <v>-1</v>
      </c>
      <c r="ER30" s="17">
        <v>-1</v>
      </c>
      <c r="ES30" s="17">
        <v>0</v>
      </c>
      <c r="ET30" s="17">
        <v>-1</v>
      </c>
      <c r="EU30" s="17">
        <v>0</v>
      </c>
      <c r="EV30" s="17">
        <v>0</v>
      </c>
      <c r="EW30" s="17">
        <v>-1</v>
      </c>
      <c r="EX30" s="17">
        <v>0</v>
      </c>
      <c r="EY30" s="17">
        <v>0</v>
      </c>
      <c r="EZ30" s="17">
        <v>0</v>
      </c>
      <c r="FA30" s="17">
        <v>1</v>
      </c>
      <c r="FB30" s="17">
        <v>0</v>
      </c>
      <c r="FC30" s="17">
        <v>1</v>
      </c>
      <c r="FD30" s="17">
        <v>0</v>
      </c>
      <c r="FE30" s="17">
        <v>1</v>
      </c>
      <c r="FF30" s="17">
        <v>0</v>
      </c>
      <c r="FG30" s="17">
        <v>0</v>
      </c>
      <c r="FH30" s="17">
        <v>0</v>
      </c>
      <c r="FI30" s="17">
        <v>1</v>
      </c>
      <c r="FJ30" s="17">
        <v>0</v>
      </c>
      <c r="FK30" s="17">
        <v>0</v>
      </c>
      <c r="FL30" s="17">
        <v>0</v>
      </c>
      <c r="FM30" s="17">
        <v>0</v>
      </c>
      <c r="FN30" s="17">
        <v>0</v>
      </c>
      <c r="FO30" s="17">
        <v>0</v>
      </c>
      <c r="FP30" s="17">
        <v>0</v>
      </c>
      <c r="FQ30" s="17">
        <v>0</v>
      </c>
      <c r="FR30" s="17">
        <v>0</v>
      </c>
      <c r="FS30" s="17">
        <v>0</v>
      </c>
      <c r="FT30" s="17">
        <v>0</v>
      </c>
      <c r="FU30" s="17">
        <v>0</v>
      </c>
      <c r="FV30" s="17">
        <v>1</v>
      </c>
      <c r="FW30" s="17">
        <v>0</v>
      </c>
      <c r="FX30" s="17">
        <v>0</v>
      </c>
      <c r="FY30" s="17">
        <v>0</v>
      </c>
      <c r="FZ30" s="17">
        <v>0</v>
      </c>
      <c r="GA30" s="17">
        <v>0</v>
      </c>
      <c r="GB30" s="17">
        <v>0</v>
      </c>
      <c r="GC30" s="17">
        <v>0</v>
      </c>
      <c r="GD30" s="17">
        <v>0</v>
      </c>
      <c r="GE30" s="17">
        <v>1</v>
      </c>
      <c r="GF30" s="17">
        <v>0</v>
      </c>
      <c r="GG30" s="17">
        <v>0</v>
      </c>
      <c r="GH30" s="17">
        <v>1</v>
      </c>
      <c r="GI30" s="17">
        <v>0</v>
      </c>
      <c r="GJ30" s="17">
        <v>0</v>
      </c>
      <c r="GK30" s="17">
        <v>0</v>
      </c>
      <c r="GL30" s="17">
        <v>0</v>
      </c>
      <c r="GM30" s="17">
        <v>0</v>
      </c>
      <c r="GN30" s="17">
        <v>0</v>
      </c>
      <c r="GO30" s="17">
        <v>0</v>
      </c>
      <c r="GP30" s="17">
        <v>1</v>
      </c>
      <c r="GQ30" s="17">
        <v>0</v>
      </c>
      <c r="GR30" s="17">
        <v>0</v>
      </c>
      <c r="GS30" s="17">
        <v>0</v>
      </c>
      <c r="GT30" s="17">
        <v>0</v>
      </c>
      <c r="GU30" s="17">
        <v>0</v>
      </c>
      <c r="GV30" s="17">
        <v>1</v>
      </c>
      <c r="GW30" s="17">
        <v>1</v>
      </c>
      <c r="GX30" s="17">
        <v>0</v>
      </c>
      <c r="GY30" s="17">
        <v>0</v>
      </c>
      <c r="GZ30" s="17">
        <v>0</v>
      </c>
      <c r="HA30" s="17">
        <v>0</v>
      </c>
      <c r="HB30" s="30">
        <v>0</v>
      </c>
    </row>
    <row r="31" spans="1:210" ht="25.5" customHeight="1" x14ac:dyDescent="0.2">
      <c r="A31" s="48">
        <v>25</v>
      </c>
      <c r="B31" s="3" t="s">
        <v>317</v>
      </c>
      <c r="C31" s="10" t="s">
        <v>23</v>
      </c>
      <c r="D31" s="24" t="s">
        <v>7</v>
      </c>
      <c r="E31" s="23">
        <v>87.390140054797627</v>
      </c>
      <c r="F31" s="147">
        <v>15681</v>
      </c>
      <c r="G31" s="18"/>
      <c r="H31" s="5">
        <v>91.965879536739109</v>
      </c>
      <c r="I31" s="5">
        <v>87.406283543873869</v>
      </c>
      <c r="J31" s="5">
        <v>88.24843888345606</v>
      </c>
      <c r="K31" s="5">
        <v>88.371319181693778</v>
      </c>
      <c r="L31" s="5">
        <v>90.670963874812813</v>
      </c>
      <c r="M31" s="5">
        <v>86.862465066177947</v>
      </c>
      <c r="N31" s="5">
        <v>87.143691402882126</v>
      </c>
      <c r="O31" s="5">
        <v>90.02588454302763</v>
      </c>
      <c r="P31" s="5">
        <v>90.2663293490575</v>
      </c>
      <c r="Q31" s="5">
        <v>86.637482727272157</v>
      </c>
      <c r="R31" s="5">
        <v>81.786099157651933</v>
      </c>
      <c r="S31" s="5">
        <v>90.015215285802995</v>
      </c>
      <c r="T31" s="5">
        <v>88.463768302441551</v>
      </c>
      <c r="U31" s="5">
        <v>87.598356079070882</v>
      </c>
      <c r="V31" s="5">
        <v>87.470174942699302</v>
      </c>
      <c r="W31" s="5">
        <v>90.524063193571024</v>
      </c>
      <c r="X31" s="5">
        <v>80.326512545070941</v>
      </c>
      <c r="Y31" s="18"/>
      <c r="Z31" s="153">
        <v>76.134178472943404</v>
      </c>
      <c r="AA31" s="165">
        <v>98.005444371048327</v>
      </c>
      <c r="AB31" s="5">
        <v>79.075748625670272</v>
      </c>
      <c r="AC31" s="5">
        <v>85.699664245503342</v>
      </c>
      <c r="AD31" s="5">
        <v>93.149913270858505</v>
      </c>
      <c r="AE31" s="5">
        <v>89.601616735104301</v>
      </c>
      <c r="AF31" s="5">
        <v>79.585499100849191</v>
      </c>
      <c r="AG31" s="5">
        <v>84.878354632990437</v>
      </c>
      <c r="AH31" s="5">
        <v>88.366022049771729</v>
      </c>
      <c r="AI31" s="5">
        <v>90.186329070820932</v>
      </c>
      <c r="AJ31" s="5">
        <v>89.977802803606906</v>
      </c>
      <c r="AK31" s="5">
        <v>83.617850122121311</v>
      </c>
      <c r="AL31" s="5">
        <v>88.463768302441551</v>
      </c>
      <c r="AM31" s="5">
        <v>80.047500899101493</v>
      </c>
      <c r="AN31" s="5">
        <v>83.236606012015073</v>
      </c>
      <c r="AO31" s="5">
        <v>84.325931290288707</v>
      </c>
      <c r="AP31" s="5">
        <v>92.17272168206631</v>
      </c>
      <c r="AQ31" s="5">
        <v>91.975153471684294</v>
      </c>
      <c r="AR31" s="5">
        <v>88.107461874319881</v>
      </c>
      <c r="AS31" s="5">
        <v>82.240991021033238</v>
      </c>
      <c r="AT31" s="5">
        <v>80.865862507217898</v>
      </c>
      <c r="AU31" s="5">
        <v>84.497596302264029</v>
      </c>
      <c r="AV31" s="5">
        <v>85.346577943359492</v>
      </c>
      <c r="AW31" s="5">
        <v>86.589773412367805</v>
      </c>
      <c r="AX31" s="5">
        <v>90.657144124510694</v>
      </c>
      <c r="AY31" s="5">
        <v>80.91558198113124</v>
      </c>
      <c r="AZ31" s="5">
        <v>88.536465979311075</v>
      </c>
      <c r="BA31" s="5">
        <v>86.30387268675932</v>
      </c>
      <c r="BB31" s="5">
        <v>82.472620670136536</v>
      </c>
      <c r="BC31" s="5">
        <v>94.446240429557804</v>
      </c>
      <c r="BD31" s="5">
        <v>87.772378272871507</v>
      </c>
      <c r="BE31" s="5">
        <v>93.147817229537011</v>
      </c>
      <c r="BF31" s="5">
        <v>90.524788853074696</v>
      </c>
      <c r="BG31" s="5">
        <v>90.628619608030618</v>
      </c>
      <c r="BH31" s="5">
        <v>90.23517788750037</v>
      </c>
      <c r="BI31" s="5">
        <v>88.971156814247252</v>
      </c>
      <c r="BJ31" s="5">
        <v>85.226253978365179</v>
      </c>
      <c r="BK31" s="5">
        <v>91.244741033485028</v>
      </c>
      <c r="BL31" s="5">
        <v>85.814539198520052</v>
      </c>
      <c r="BM31" s="5">
        <v>90.786154067532848</v>
      </c>
      <c r="BN31" s="5">
        <v>92.853161996583395</v>
      </c>
      <c r="BO31" s="5">
        <v>90.4916815359678</v>
      </c>
      <c r="BP31" s="5">
        <v>93.268321359087352</v>
      </c>
      <c r="BQ31" s="5">
        <v>84.974897747332435</v>
      </c>
      <c r="BR31" s="5">
        <v>87.406283543873869</v>
      </c>
      <c r="BS31" s="5">
        <v>87.030547724130983</v>
      </c>
      <c r="BT31" s="5">
        <v>93.28116330488956</v>
      </c>
      <c r="BU31" s="5">
        <v>86.886300252751241</v>
      </c>
      <c r="BV31" s="5">
        <v>85.819225130214988</v>
      </c>
      <c r="BW31" s="5">
        <v>78.647862768846522</v>
      </c>
      <c r="BX31" s="5">
        <v>97.085422103329705</v>
      </c>
      <c r="BY31" s="5">
        <v>85.649288983077284</v>
      </c>
      <c r="BZ31" s="5">
        <v>93.217336120550314</v>
      </c>
      <c r="CA31" s="5">
        <v>85.58155102098074</v>
      </c>
      <c r="CB31" s="5">
        <v>89.805858370300797</v>
      </c>
      <c r="CC31" s="5">
        <v>90.779713555854542</v>
      </c>
      <c r="CD31" s="5">
        <v>96.61870057705481</v>
      </c>
      <c r="CE31" s="5">
        <v>78.495232259412006</v>
      </c>
      <c r="CF31" s="5">
        <v>88.955458367819375</v>
      </c>
      <c r="CG31" s="5">
        <v>92.932782566187882</v>
      </c>
      <c r="CH31" s="5">
        <v>88.837610990947667</v>
      </c>
      <c r="CI31" s="5">
        <v>89.245455256429437</v>
      </c>
      <c r="CJ31" s="5">
        <v>87.76634081035894</v>
      </c>
      <c r="CK31" s="5">
        <v>76.134178472943404</v>
      </c>
      <c r="CL31" s="5">
        <v>91.938007536725067</v>
      </c>
      <c r="CM31" s="5">
        <v>95.513811172147996</v>
      </c>
      <c r="CN31" s="5">
        <v>92.719604650168591</v>
      </c>
      <c r="CO31" s="5">
        <v>91.845469064311715</v>
      </c>
      <c r="CP31" s="5">
        <v>93.419335555680007</v>
      </c>
      <c r="CQ31" s="5">
        <v>91.922521198025294</v>
      </c>
      <c r="CR31" s="5">
        <v>98.005444371048327</v>
      </c>
      <c r="CS31" s="5">
        <v>90.446563357362862</v>
      </c>
      <c r="CT31" s="5">
        <v>89.137575040773996</v>
      </c>
      <c r="CU31" s="5">
        <v>96.354421293304</v>
      </c>
      <c r="CV31" s="5">
        <v>85.560543800524258</v>
      </c>
      <c r="CW31" s="5">
        <v>93.268397933446593</v>
      </c>
      <c r="CX31" s="5">
        <v>94.984157268150838</v>
      </c>
      <c r="CY31" s="5">
        <v>88.608035174671741</v>
      </c>
      <c r="CZ31" s="5">
        <v>88.260542517654699</v>
      </c>
      <c r="DA31" s="5">
        <v>93.15606960550771</v>
      </c>
      <c r="DB31" s="5">
        <v>91.759685108911356</v>
      </c>
      <c r="DC31" s="5">
        <v>85.966656560905164</v>
      </c>
      <c r="DD31" s="5">
        <v>89.684934580145168</v>
      </c>
      <c r="DE31" s="5"/>
      <c r="DF31" s="29">
        <v>1</v>
      </c>
      <c r="DG31" s="17">
        <v>0</v>
      </c>
      <c r="DH31" s="17">
        <v>0</v>
      </c>
      <c r="DI31" s="17">
        <v>0</v>
      </c>
      <c r="DJ31" s="17">
        <v>1</v>
      </c>
      <c r="DK31" s="17">
        <v>0</v>
      </c>
      <c r="DL31" s="17">
        <v>0</v>
      </c>
      <c r="DM31" s="17">
        <v>0</v>
      </c>
      <c r="DN31" s="17">
        <v>1</v>
      </c>
      <c r="DO31" s="17">
        <v>0</v>
      </c>
      <c r="DP31" s="17">
        <v>-1</v>
      </c>
      <c r="DQ31" s="17">
        <v>0</v>
      </c>
      <c r="DR31" s="17">
        <v>0</v>
      </c>
      <c r="DS31" s="17">
        <v>0</v>
      </c>
      <c r="DT31" s="17">
        <v>0</v>
      </c>
      <c r="DU31" s="17">
        <v>0</v>
      </c>
      <c r="DV31" s="30">
        <v>-1</v>
      </c>
      <c r="DW31" s="5"/>
      <c r="DX31" s="5"/>
      <c r="DY31" s="5"/>
      <c r="DZ31" s="29">
        <v>-1</v>
      </c>
      <c r="EA31" s="17">
        <v>0</v>
      </c>
      <c r="EB31" s="17">
        <v>1</v>
      </c>
      <c r="EC31" s="17">
        <v>0</v>
      </c>
      <c r="ED31" s="17">
        <v>-1</v>
      </c>
      <c r="EE31" s="17">
        <v>0</v>
      </c>
      <c r="EF31" s="17">
        <v>0</v>
      </c>
      <c r="EG31" s="17">
        <v>0</v>
      </c>
      <c r="EH31" s="17">
        <v>0</v>
      </c>
      <c r="EI31" s="17">
        <v>0</v>
      </c>
      <c r="EJ31" s="17">
        <v>0</v>
      </c>
      <c r="EK31" s="17">
        <v>-1</v>
      </c>
      <c r="EL31" s="17">
        <v>0</v>
      </c>
      <c r="EM31" s="17">
        <v>0</v>
      </c>
      <c r="EN31" s="17">
        <v>1</v>
      </c>
      <c r="EO31" s="17">
        <v>0</v>
      </c>
      <c r="EP31" s="17">
        <v>0</v>
      </c>
      <c r="EQ31" s="17">
        <v>0</v>
      </c>
      <c r="ER31" s="17">
        <v>-1</v>
      </c>
      <c r="ES31" s="17">
        <v>0</v>
      </c>
      <c r="ET31" s="17">
        <v>0</v>
      </c>
      <c r="EU31" s="17">
        <v>0</v>
      </c>
      <c r="EV31" s="17">
        <v>0</v>
      </c>
      <c r="EW31" s="17">
        <v>-1</v>
      </c>
      <c r="EX31" s="17">
        <v>0</v>
      </c>
      <c r="EY31" s="17">
        <v>0</v>
      </c>
      <c r="EZ31" s="17">
        <v>0</v>
      </c>
      <c r="FA31" s="17">
        <v>1</v>
      </c>
      <c r="FB31" s="17">
        <v>0</v>
      </c>
      <c r="FC31" s="17">
        <v>1</v>
      </c>
      <c r="FD31" s="17">
        <v>0</v>
      </c>
      <c r="FE31" s="17">
        <v>0</v>
      </c>
      <c r="FF31" s="17">
        <v>0</v>
      </c>
      <c r="FG31" s="17">
        <v>0</v>
      </c>
      <c r="FH31" s="17">
        <v>0</v>
      </c>
      <c r="FI31" s="17">
        <v>0</v>
      </c>
      <c r="FJ31" s="17">
        <v>0</v>
      </c>
      <c r="FK31" s="17">
        <v>0</v>
      </c>
      <c r="FL31" s="17">
        <v>0</v>
      </c>
      <c r="FM31" s="17">
        <v>0</v>
      </c>
      <c r="FN31" s="17">
        <v>0</v>
      </c>
      <c r="FO31" s="17">
        <v>0</v>
      </c>
      <c r="FP31" s="17">
        <v>0</v>
      </c>
      <c r="FQ31" s="17">
        <v>0</v>
      </c>
      <c r="FR31" s="17">
        <v>0</v>
      </c>
      <c r="FS31" s="17">
        <v>0</v>
      </c>
      <c r="FT31" s="17">
        <v>0</v>
      </c>
      <c r="FU31" s="17">
        <v>-1</v>
      </c>
      <c r="FV31" s="17">
        <v>0</v>
      </c>
      <c r="FW31" s="17">
        <v>0</v>
      </c>
      <c r="FX31" s="17">
        <v>0</v>
      </c>
      <c r="FY31" s="17">
        <v>0</v>
      </c>
      <c r="FZ31" s="17">
        <v>0</v>
      </c>
      <c r="GA31" s="17">
        <v>0</v>
      </c>
      <c r="GB31" s="17">
        <v>1</v>
      </c>
      <c r="GC31" s="17">
        <v>0</v>
      </c>
      <c r="GD31" s="17">
        <v>0</v>
      </c>
      <c r="GE31" s="17">
        <v>0</v>
      </c>
      <c r="GF31" s="17">
        <v>0</v>
      </c>
      <c r="GG31" s="17">
        <v>0</v>
      </c>
      <c r="GH31" s="17">
        <v>0</v>
      </c>
      <c r="GI31" s="17">
        <v>0</v>
      </c>
      <c r="GJ31" s="17">
        <v>0</v>
      </c>
      <c r="GK31" s="17">
        <v>0</v>
      </c>
      <c r="GL31" s="17">
        <v>0</v>
      </c>
      <c r="GM31" s="17">
        <v>0</v>
      </c>
      <c r="GN31" s="17">
        <v>0</v>
      </c>
      <c r="GO31" s="17">
        <v>0</v>
      </c>
      <c r="GP31" s="17">
        <v>1</v>
      </c>
      <c r="GQ31" s="17">
        <v>0</v>
      </c>
      <c r="GR31" s="17">
        <v>0</v>
      </c>
      <c r="GS31" s="17">
        <v>0</v>
      </c>
      <c r="GT31" s="17">
        <v>0</v>
      </c>
      <c r="GU31" s="17">
        <v>0</v>
      </c>
      <c r="GV31" s="17">
        <v>1</v>
      </c>
      <c r="GW31" s="17">
        <v>0</v>
      </c>
      <c r="GX31" s="17">
        <v>0</v>
      </c>
      <c r="GY31" s="17">
        <v>0</v>
      </c>
      <c r="GZ31" s="17">
        <v>0</v>
      </c>
      <c r="HA31" s="17">
        <v>0</v>
      </c>
      <c r="HB31" s="30">
        <v>0</v>
      </c>
    </row>
    <row r="32" spans="1:210" ht="25.5" customHeight="1" x14ac:dyDescent="0.2">
      <c r="A32" s="48">
        <v>26</v>
      </c>
      <c r="B32" s="3" t="s">
        <v>317</v>
      </c>
      <c r="C32" s="10" t="s">
        <v>24</v>
      </c>
      <c r="D32" s="24" t="s">
        <v>18</v>
      </c>
      <c r="E32" s="23">
        <v>70.791330669414137</v>
      </c>
      <c r="F32" s="147">
        <v>15687</v>
      </c>
      <c r="G32" s="18"/>
      <c r="H32" s="5">
        <v>79.672377218546913</v>
      </c>
      <c r="I32" s="5">
        <v>76.98633974239695</v>
      </c>
      <c r="J32" s="5">
        <v>73.9455673205821</v>
      </c>
      <c r="K32" s="5">
        <v>73.378447731061939</v>
      </c>
      <c r="L32" s="5">
        <v>79.299943608732974</v>
      </c>
      <c r="M32" s="5">
        <v>70.740128760753251</v>
      </c>
      <c r="N32" s="5">
        <v>68.815147075388964</v>
      </c>
      <c r="O32" s="5">
        <v>79.049608756456649</v>
      </c>
      <c r="P32" s="5">
        <v>74.295200440300846</v>
      </c>
      <c r="Q32" s="5">
        <v>65.16741333206096</v>
      </c>
      <c r="R32" s="5">
        <v>62.358659819834372</v>
      </c>
      <c r="S32" s="5">
        <v>77.051161643275634</v>
      </c>
      <c r="T32" s="5">
        <v>74.499309221115453</v>
      </c>
      <c r="U32" s="5">
        <v>66.840716634710788</v>
      </c>
      <c r="V32" s="5">
        <v>66.396161411504323</v>
      </c>
      <c r="W32" s="5">
        <v>77.549846963537746</v>
      </c>
      <c r="X32" s="5">
        <v>59.016621733483809</v>
      </c>
      <c r="Y32" s="18"/>
      <c r="Z32" s="153">
        <v>55.903868219388094</v>
      </c>
      <c r="AA32" s="165">
        <v>93.682942464810566</v>
      </c>
      <c r="AB32" s="5">
        <v>57.859279471137206</v>
      </c>
      <c r="AC32" s="5">
        <v>63.991228832481852</v>
      </c>
      <c r="AD32" s="5">
        <v>79.747107454889985</v>
      </c>
      <c r="AE32" s="5">
        <v>75.284530250398305</v>
      </c>
      <c r="AF32" s="5">
        <v>63.492206288254451</v>
      </c>
      <c r="AG32" s="5">
        <v>66.75741240725597</v>
      </c>
      <c r="AH32" s="5">
        <v>67.496277316645461</v>
      </c>
      <c r="AI32" s="5">
        <v>72.888912319511761</v>
      </c>
      <c r="AJ32" s="5">
        <v>70.412561361938046</v>
      </c>
      <c r="AK32" s="5">
        <v>61.345797390359614</v>
      </c>
      <c r="AL32" s="5">
        <v>74.499309221115453</v>
      </c>
      <c r="AM32" s="5">
        <v>56.896643516078427</v>
      </c>
      <c r="AN32" s="5">
        <v>66.708534802511181</v>
      </c>
      <c r="AO32" s="5">
        <v>58.485518143255334</v>
      </c>
      <c r="AP32" s="5">
        <v>78.227359569089799</v>
      </c>
      <c r="AQ32" s="5">
        <v>78.036533387463706</v>
      </c>
      <c r="AR32" s="5">
        <v>64.136836758648002</v>
      </c>
      <c r="AS32" s="5">
        <v>64.265276678141603</v>
      </c>
      <c r="AT32" s="5">
        <v>57.146859995243439</v>
      </c>
      <c r="AU32" s="5">
        <v>63.68063110397275</v>
      </c>
      <c r="AV32" s="5">
        <v>63.465181581708073</v>
      </c>
      <c r="AW32" s="5">
        <v>75.283458736436216</v>
      </c>
      <c r="AX32" s="5">
        <v>75.039104710158881</v>
      </c>
      <c r="AY32" s="5">
        <v>55.903868219388094</v>
      </c>
      <c r="AZ32" s="5">
        <v>72.011569655235604</v>
      </c>
      <c r="BA32" s="5">
        <v>72.323937868058849</v>
      </c>
      <c r="BB32" s="5">
        <v>66.844170838340602</v>
      </c>
      <c r="BC32" s="5">
        <v>81.024509711773888</v>
      </c>
      <c r="BD32" s="5">
        <v>70.363543261866738</v>
      </c>
      <c r="BE32" s="5">
        <v>79.165171945099473</v>
      </c>
      <c r="BF32" s="5">
        <v>78.813074474741143</v>
      </c>
      <c r="BG32" s="5">
        <v>79.479631160320295</v>
      </c>
      <c r="BH32" s="5">
        <v>76.000618599671654</v>
      </c>
      <c r="BI32" s="5">
        <v>69.637349780446272</v>
      </c>
      <c r="BJ32" s="5">
        <v>72.462051586566972</v>
      </c>
      <c r="BK32" s="5">
        <v>84.571446719152306</v>
      </c>
      <c r="BL32" s="5">
        <v>71.04910423555593</v>
      </c>
      <c r="BM32" s="5">
        <v>79.598514933214588</v>
      </c>
      <c r="BN32" s="5">
        <v>70.260631614540102</v>
      </c>
      <c r="BO32" s="5">
        <v>80.451025182744715</v>
      </c>
      <c r="BP32" s="5">
        <v>80.75369611989089</v>
      </c>
      <c r="BQ32" s="5">
        <v>67.471371064719222</v>
      </c>
      <c r="BR32" s="5">
        <v>76.98633974239695</v>
      </c>
      <c r="BS32" s="5">
        <v>73.107770120355369</v>
      </c>
      <c r="BT32" s="5">
        <v>76.778308811873558</v>
      </c>
      <c r="BU32" s="5">
        <v>66.7630132873647</v>
      </c>
      <c r="BV32" s="5">
        <v>62.476441904249072</v>
      </c>
      <c r="BW32" s="5">
        <v>62.40080182423425</v>
      </c>
      <c r="BX32" s="5">
        <v>93.682942464810566</v>
      </c>
      <c r="BY32" s="5">
        <v>70.128470868320633</v>
      </c>
      <c r="BZ32" s="5">
        <v>79.321198014285045</v>
      </c>
      <c r="CA32" s="5">
        <v>77.033061835006407</v>
      </c>
      <c r="CB32" s="5">
        <v>72.844891649439631</v>
      </c>
      <c r="CC32" s="5">
        <v>79.198280592141629</v>
      </c>
      <c r="CD32" s="5">
        <v>78.215818156818912</v>
      </c>
      <c r="CE32" s="5">
        <v>67.116089017445617</v>
      </c>
      <c r="CF32" s="5">
        <v>76.432691897648525</v>
      </c>
      <c r="CG32" s="5">
        <v>80.054426237222614</v>
      </c>
      <c r="CH32" s="5">
        <v>64.622449201794723</v>
      </c>
      <c r="CI32" s="5">
        <v>71.654626607057622</v>
      </c>
      <c r="CJ32" s="5">
        <v>79.38811587384933</v>
      </c>
      <c r="CK32" s="5">
        <v>72.728137633085666</v>
      </c>
      <c r="CL32" s="5">
        <v>75.903343680993146</v>
      </c>
      <c r="CM32" s="5">
        <v>82.441125224089731</v>
      </c>
      <c r="CN32" s="5">
        <v>78.739101081943488</v>
      </c>
      <c r="CO32" s="5">
        <v>81.357342873071232</v>
      </c>
      <c r="CP32" s="5">
        <v>84.707859636660601</v>
      </c>
      <c r="CQ32" s="5">
        <v>80.119719324082894</v>
      </c>
      <c r="CR32" s="5">
        <v>86.312649931443758</v>
      </c>
      <c r="CS32" s="5">
        <v>74.639198585736395</v>
      </c>
      <c r="CT32" s="5">
        <v>72.671687456172776</v>
      </c>
      <c r="CU32" s="5">
        <v>84.137849443173764</v>
      </c>
      <c r="CV32" s="5">
        <v>69.708446124532159</v>
      </c>
      <c r="CW32" s="5">
        <v>83.533701751413474</v>
      </c>
      <c r="CX32" s="5">
        <v>79.878566253976274</v>
      </c>
      <c r="CY32" s="5">
        <v>78.708540677922258</v>
      </c>
      <c r="CZ32" s="5">
        <v>72.080513114712616</v>
      </c>
      <c r="DA32" s="5">
        <v>81.756541159278513</v>
      </c>
      <c r="DB32" s="5">
        <v>78.634621790247721</v>
      </c>
      <c r="DC32" s="5">
        <v>73.854819116058763</v>
      </c>
      <c r="DD32" s="5">
        <v>82.521752598146108</v>
      </c>
      <c r="DE32" s="5"/>
      <c r="DF32" s="29">
        <v>1</v>
      </c>
      <c r="DG32" s="17">
        <v>0</v>
      </c>
      <c r="DH32" s="17">
        <v>0</v>
      </c>
      <c r="DI32" s="17">
        <v>0</v>
      </c>
      <c r="DJ32" s="17">
        <v>1</v>
      </c>
      <c r="DK32" s="17">
        <v>0</v>
      </c>
      <c r="DL32" s="17">
        <v>0</v>
      </c>
      <c r="DM32" s="17">
        <v>1</v>
      </c>
      <c r="DN32" s="17">
        <v>0</v>
      </c>
      <c r="DO32" s="17">
        <v>-1</v>
      </c>
      <c r="DP32" s="17">
        <v>-1</v>
      </c>
      <c r="DQ32" s="17">
        <v>1</v>
      </c>
      <c r="DR32" s="17">
        <v>0</v>
      </c>
      <c r="DS32" s="17">
        <v>0</v>
      </c>
      <c r="DT32" s="17">
        <v>0</v>
      </c>
      <c r="DU32" s="17">
        <v>1</v>
      </c>
      <c r="DV32" s="30">
        <v>-1</v>
      </c>
      <c r="DW32" s="5"/>
      <c r="DX32" s="5"/>
      <c r="DY32" s="5"/>
      <c r="DZ32" s="29">
        <v>-1</v>
      </c>
      <c r="EA32" s="17">
        <v>-1</v>
      </c>
      <c r="EB32" s="17">
        <v>1</v>
      </c>
      <c r="EC32" s="17">
        <v>0</v>
      </c>
      <c r="ED32" s="17">
        <v>-1</v>
      </c>
      <c r="EE32" s="17">
        <v>0</v>
      </c>
      <c r="EF32" s="17">
        <v>0</v>
      </c>
      <c r="EG32" s="17">
        <v>0</v>
      </c>
      <c r="EH32" s="17">
        <v>0</v>
      </c>
      <c r="EI32" s="17">
        <v>-1</v>
      </c>
      <c r="EJ32" s="17">
        <v>0</v>
      </c>
      <c r="EK32" s="17">
        <v>-1</v>
      </c>
      <c r="EL32" s="17">
        <v>0</v>
      </c>
      <c r="EM32" s="17">
        <v>-1</v>
      </c>
      <c r="EN32" s="17">
        <v>1</v>
      </c>
      <c r="EO32" s="17">
        <v>1</v>
      </c>
      <c r="EP32" s="17">
        <v>0</v>
      </c>
      <c r="EQ32" s="17">
        <v>0</v>
      </c>
      <c r="ER32" s="17">
        <v>-1</v>
      </c>
      <c r="ES32" s="17">
        <v>0</v>
      </c>
      <c r="ET32" s="17">
        <v>-1</v>
      </c>
      <c r="EU32" s="17">
        <v>0</v>
      </c>
      <c r="EV32" s="17">
        <v>0</v>
      </c>
      <c r="EW32" s="17">
        <v>-1</v>
      </c>
      <c r="EX32" s="17">
        <v>0</v>
      </c>
      <c r="EY32" s="17">
        <v>0</v>
      </c>
      <c r="EZ32" s="17">
        <v>0</v>
      </c>
      <c r="FA32" s="17">
        <v>1</v>
      </c>
      <c r="FB32" s="17">
        <v>0</v>
      </c>
      <c r="FC32" s="17">
        <v>1</v>
      </c>
      <c r="FD32" s="17">
        <v>1</v>
      </c>
      <c r="FE32" s="17">
        <v>1</v>
      </c>
      <c r="FF32" s="17">
        <v>0</v>
      </c>
      <c r="FG32" s="17">
        <v>0</v>
      </c>
      <c r="FH32" s="17">
        <v>0</v>
      </c>
      <c r="FI32" s="17">
        <v>1</v>
      </c>
      <c r="FJ32" s="17">
        <v>0</v>
      </c>
      <c r="FK32" s="17">
        <v>1</v>
      </c>
      <c r="FL32" s="17">
        <v>0</v>
      </c>
      <c r="FM32" s="17">
        <v>0</v>
      </c>
      <c r="FN32" s="17">
        <v>0</v>
      </c>
      <c r="FO32" s="17">
        <v>0</v>
      </c>
      <c r="FP32" s="17">
        <v>0</v>
      </c>
      <c r="FQ32" s="17">
        <v>0</v>
      </c>
      <c r="FR32" s="17">
        <v>0</v>
      </c>
      <c r="FS32" s="17">
        <v>0</v>
      </c>
      <c r="FT32" s="17">
        <v>0</v>
      </c>
      <c r="FU32" s="17">
        <v>0</v>
      </c>
      <c r="FV32" s="17">
        <v>1</v>
      </c>
      <c r="FW32" s="17">
        <v>0</v>
      </c>
      <c r="FX32" s="17">
        <v>0</v>
      </c>
      <c r="FY32" s="17">
        <v>0</v>
      </c>
      <c r="FZ32" s="17">
        <v>0</v>
      </c>
      <c r="GA32" s="17">
        <v>0</v>
      </c>
      <c r="GB32" s="17">
        <v>0</v>
      </c>
      <c r="GC32" s="17">
        <v>0</v>
      </c>
      <c r="GD32" s="17">
        <v>0</v>
      </c>
      <c r="GE32" s="17">
        <v>0</v>
      </c>
      <c r="GF32" s="17">
        <v>0</v>
      </c>
      <c r="GG32" s="17">
        <v>0</v>
      </c>
      <c r="GH32" s="17">
        <v>0</v>
      </c>
      <c r="GI32" s="17">
        <v>0</v>
      </c>
      <c r="GJ32" s="17">
        <v>0</v>
      </c>
      <c r="GK32" s="17">
        <v>0</v>
      </c>
      <c r="GL32" s="17">
        <v>0</v>
      </c>
      <c r="GM32" s="17">
        <v>0</v>
      </c>
      <c r="GN32" s="17">
        <v>1</v>
      </c>
      <c r="GO32" s="17">
        <v>0</v>
      </c>
      <c r="GP32" s="17">
        <v>1</v>
      </c>
      <c r="GQ32" s="17">
        <v>0</v>
      </c>
      <c r="GR32" s="17">
        <v>0</v>
      </c>
      <c r="GS32" s="17">
        <v>1</v>
      </c>
      <c r="GT32" s="17">
        <v>0</v>
      </c>
      <c r="GU32" s="17">
        <v>1</v>
      </c>
      <c r="GV32" s="17">
        <v>0</v>
      </c>
      <c r="GW32" s="17">
        <v>0</v>
      </c>
      <c r="GX32" s="17">
        <v>0</v>
      </c>
      <c r="GY32" s="17">
        <v>1</v>
      </c>
      <c r="GZ32" s="17">
        <v>0</v>
      </c>
      <c r="HA32" s="17">
        <v>0</v>
      </c>
      <c r="HB32" s="30">
        <v>1</v>
      </c>
    </row>
    <row r="33" spans="1:210" ht="25.5" customHeight="1" x14ac:dyDescent="0.2">
      <c r="A33" s="48">
        <v>27</v>
      </c>
      <c r="B33" s="3" t="s">
        <v>309</v>
      </c>
      <c r="C33" s="10" t="s">
        <v>38</v>
      </c>
      <c r="D33" s="24" t="s">
        <v>7</v>
      </c>
      <c r="E33" s="23">
        <v>81.060572190517917</v>
      </c>
      <c r="F33" s="147">
        <v>16990</v>
      </c>
      <c r="G33" s="18"/>
      <c r="H33" s="5">
        <v>86.113002055605492</v>
      </c>
      <c r="I33" s="5">
        <v>79.824649500332882</v>
      </c>
      <c r="J33" s="5">
        <v>82.286173006173115</v>
      </c>
      <c r="K33" s="5">
        <v>80.188774137085232</v>
      </c>
      <c r="L33" s="5">
        <v>83.390627956202835</v>
      </c>
      <c r="M33" s="5">
        <v>72.619572338511603</v>
      </c>
      <c r="N33" s="5">
        <v>78.70876132888111</v>
      </c>
      <c r="O33" s="5">
        <v>81.644400916769783</v>
      </c>
      <c r="P33" s="5">
        <v>85.138312414232658</v>
      </c>
      <c r="Q33" s="5">
        <v>82.384347350484688</v>
      </c>
      <c r="R33" s="5">
        <v>77.791171980882893</v>
      </c>
      <c r="S33" s="5">
        <v>83.399314356427823</v>
      </c>
      <c r="T33" s="5">
        <v>81.33470655650892</v>
      </c>
      <c r="U33" s="5">
        <v>82.757546849266859</v>
      </c>
      <c r="V33" s="5">
        <v>80.351268978877059</v>
      </c>
      <c r="W33" s="5">
        <v>78.528337613249334</v>
      </c>
      <c r="X33" s="5">
        <v>76.661075761460935</v>
      </c>
      <c r="Y33" s="18"/>
      <c r="Z33" s="153">
        <v>60.138424352062238</v>
      </c>
      <c r="AA33" s="165">
        <v>92.49351080334354</v>
      </c>
      <c r="AB33" s="5">
        <v>73.571655687624386</v>
      </c>
      <c r="AC33" s="5">
        <v>82.958229215995445</v>
      </c>
      <c r="AD33" s="5">
        <v>87.846811810847612</v>
      </c>
      <c r="AE33" s="5">
        <v>84.737283340513841</v>
      </c>
      <c r="AF33" s="5">
        <v>82.141271452148501</v>
      </c>
      <c r="AG33" s="5">
        <v>75.380520501230862</v>
      </c>
      <c r="AH33" s="5">
        <v>85.289343164052141</v>
      </c>
      <c r="AI33" s="5">
        <v>86.941116688794054</v>
      </c>
      <c r="AJ33" s="5">
        <v>84.262117676204582</v>
      </c>
      <c r="AK33" s="5">
        <v>80.737409068665116</v>
      </c>
      <c r="AL33" s="5">
        <v>81.33470655650892</v>
      </c>
      <c r="AM33" s="5">
        <v>77.018086024020988</v>
      </c>
      <c r="AN33" s="5">
        <v>80.230367911522109</v>
      </c>
      <c r="AO33" s="5">
        <v>77.719980267587417</v>
      </c>
      <c r="AP33" s="5">
        <v>84.295441849022652</v>
      </c>
      <c r="AQ33" s="5">
        <v>83.910068351505771</v>
      </c>
      <c r="AR33" s="5">
        <v>83.846308574327537</v>
      </c>
      <c r="AS33" s="5">
        <v>72.448668626283052</v>
      </c>
      <c r="AT33" s="5">
        <v>78.922555053630006</v>
      </c>
      <c r="AU33" s="5">
        <v>79.413421658086207</v>
      </c>
      <c r="AV33" s="5">
        <v>80.120197274894508</v>
      </c>
      <c r="AW33" s="5">
        <v>83.840024654578698</v>
      </c>
      <c r="AX33" s="5">
        <v>81.243475133555506</v>
      </c>
      <c r="AY33" s="5">
        <v>70.450693002381456</v>
      </c>
      <c r="AZ33" s="5">
        <v>86.664215846189009</v>
      </c>
      <c r="BA33" s="5">
        <v>85.418439681112673</v>
      </c>
      <c r="BB33" s="5">
        <v>85.570763661900102</v>
      </c>
      <c r="BC33" s="5">
        <v>88.062498753293895</v>
      </c>
      <c r="BD33" s="5">
        <v>83.488770916554273</v>
      </c>
      <c r="BE33" s="5">
        <v>84.481354335062562</v>
      </c>
      <c r="BF33" s="5">
        <v>87.732666171340824</v>
      </c>
      <c r="BG33" s="5">
        <v>85.133467225517151</v>
      </c>
      <c r="BH33" s="5">
        <v>78.587682327502378</v>
      </c>
      <c r="BI33" s="5">
        <v>80.919248126757921</v>
      </c>
      <c r="BJ33" s="5">
        <v>78.426128431039658</v>
      </c>
      <c r="BK33" s="5">
        <v>83.261066521445215</v>
      </c>
      <c r="BL33" s="5">
        <v>75.879315898456085</v>
      </c>
      <c r="BM33" s="5">
        <v>84.32976325403412</v>
      </c>
      <c r="BN33" s="5">
        <v>79.410306538938514</v>
      </c>
      <c r="BO33" s="5">
        <v>64.591456309802837</v>
      </c>
      <c r="BP33" s="5">
        <v>92.49351080334354</v>
      </c>
      <c r="BQ33" s="5">
        <v>74.314962680637407</v>
      </c>
      <c r="BR33" s="5">
        <v>79.824649500332882</v>
      </c>
      <c r="BS33" s="5">
        <v>76.677446926507088</v>
      </c>
      <c r="BT33" s="5">
        <v>78.375288337938002</v>
      </c>
      <c r="BU33" s="5">
        <v>72.687627850961206</v>
      </c>
      <c r="BV33" s="5">
        <v>83.19919904588285</v>
      </c>
      <c r="BW33" s="5">
        <v>76.103502485615053</v>
      </c>
      <c r="BX33" s="5">
        <v>82.046894288781303</v>
      </c>
      <c r="BY33" s="5">
        <v>75.369575971377827</v>
      </c>
      <c r="BZ33" s="5">
        <v>79.667663199791278</v>
      </c>
      <c r="CA33" s="5">
        <v>81.914782387734391</v>
      </c>
      <c r="CB33" s="5">
        <v>85.045900612783058</v>
      </c>
      <c r="CC33" s="5">
        <v>81.67665085879247</v>
      </c>
      <c r="CD33" s="5">
        <v>83.282955377802054</v>
      </c>
      <c r="CE33" s="5">
        <v>64.517447838675579</v>
      </c>
      <c r="CF33" s="5">
        <v>75.041591730857689</v>
      </c>
      <c r="CG33" s="5">
        <v>86.887463691733785</v>
      </c>
      <c r="CH33" s="5">
        <v>66.614936924640062</v>
      </c>
      <c r="CI33" s="5">
        <v>68.655408165293309</v>
      </c>
      <c r="CJ33" s="5">
        <v>84.213521055500891</v>
      </c>
      <c r="CK33" s="5">
        <v>68.173448157141038</v>
      </c>
      <c r="CL33" s="5">
        <v>63.10610165158289</v>
      </c>
      <c r="CM33" s="5">
        <v>80.426258285460719</v>
      </c>
      <c r="CN33" s="5">
        <v>82.20007337197211</v>
      </c>
      <c r="CO33" s="5">
        <v>85.544696782812011</v>
      </c>
      <c r="CP33" s="5">
        <v>83.990033293322398</v>
      </c>
      <c r="CQ33" s="5">
        <v>81.893199782860719</v>
      </c>
      <c r="CR33" s="5">
        <v>85.64461601653754</v>
      </c>
      <c r="CS33" s="5">
        <v>77.808588840502964</v>
      </c>
      <c r="CT33" s="5">
        <v>85.306818947404508</v>
      </c>
      <c r="CU33" s="5">
        <v>83.615125164322293</v>
      </c>
      <c r="CV33" s="5">
        <v>74.408068782476306</v>
      </c>
      <c r="CW33" s="5">
        <v>75.480553087055767</v>
      </c>
      <c r="CX33" s="5">
        <v>89.070501478115531</v>
      </c>
      <c r="CY33" s="5">
        <v>81.75764676298661</v>
      </c>
      <c r="CZ33" s="5">
        <v>60.138424352062238</v>
      </c>
      <c r="DA33" s="5">
        <v>80.125779652976107</v>
      </c>
      <c r="DB33" s="5">
        <v>84.281306056861069</v>
      </c>
      <c r="DC33" s="5">
        <v>75.467939287721848</v>
      </c>
      <c r="DD33" s="5">
        <v>74.801402791362946</v>
      </c>
      <c r="DE33" s="5"/>
      <c r="DF33" s="29">
        <v>1</v>
      </c>
      <c r="DG33" s="17">
        <v>0</v>
      </c>
      <c r="DH33" s="17">
        <v>0</v>
      </c>
      <c r="DI33" s="17">
        <v>0</v>
      </c>
      <c r="DJ33" s="17">
        <v>0</v>
      </c>
      <c r="DK33" s="17">
        <v>-1</v>
      </c>
      <c r="DL33" s="17">
        <v>0</v>
      </c>
      <c r="DM33" s="17">
        <v>0</v>
      </c>
      <c r="DN33" s="17">
        <v>1</v>
      </c>
      <c r="DO33" s="17">
        <v>0</v>
      </c>
      <c r="DP33" s="17">
        <v>-1</v>
      </c>
      <c r="DQ33" s="17">
        <v>0</v>
      </c>
      <c r="DR33" s="17">
        <v>0</v>
      </c>
      <c r="DS33" s="17">
        <v>0</v>
      </c>
      <c r="DT33" s="17">
        <v>0</v>
      </c>
      <c r="DU33" s="17">
        <v>0</v>
      </c>
      <c r="DV33" s="30">
        <v>-1</v>
      </c>
      <c r="DW33" s="5"/>
      <c r="DX33" s="5"/>
      <c r="DY33" s="5"/>
      <c r="DZ33" s="29">
        <v>-1</v>
      </c>
      <c r="EA33" s="17">
        <v>0</v>
      </c>
      <c r="EB33" s="17">
        <v>1</v>
      </c>
      <c r="EC33" s="17">
        <v>0</v>
      </c>
      <c r="ED33" s="17">
        <v>0</v>
      </c>
      <c r="EE33" s="17">
        <v>0</v>
      </c>
      <c r="EF33" s="17">
        <v>0</v>
      </c>
      <c r="EG33" s="17">
        <v>1</v>
      </c>
      <c r="EH33" s="17">
        <v>0</v>
      </c>
      <c r="EI33" s="17">
        <v>0</v>
      </c>
      <c r="EJ33" s="17">
        <v>0</v>
      </c>
      <c r="EK33" s="17">
        <v>0</v>
      </c>
      <c r="EL33" s="17">
        <v>0</v>
      </c>
      <c r="EM33" s="17">
        <v>0</v>
      </c>
      <c r="EN33" s="17">
        <v>0</v>
      </c>
      <c r="EO33" s="17">
        <v>0</v>
      </c>
      <c r="EP33" s="17">
        <v>0</v>
      </c>
      <c r="EQ33" s="17">
        <v>-1</v>
      </c>
      <c r="ER33" s="17">
        <v>0</v>
      </c>
      <c r="ES33" s="17">
        <v>0</v>
      </c>
      <c r="ET33" s="17">
        <v>0</v>
      </c>
      <c r="EU33" s="17">
        <v>0</v>
      </c>
      <c r="EV33" s="17">
        <v>0</v>
      </c>
      <c r="EW33" s="17">
        <v>-1</v>
      </c>
      <c r="EX33" s="17">
        <v>1</v>
      </c>
      <c r="EY33" s="17">
        <v>0</v>
      </c>
      <c r="EZ33" s="17">
        <v>0</v>
      </c>
      <c r="FA33" s="17">
        <v>1</v>
      </c>
      <c r="FB33" s="17">
        <v>0</v>
      </c>
      <c r="FC33" s="17">
        <v>0</v>
      </c>
      <c r="FD33" s="17">
        <v>1</v>
      </c>
      <c r="FE33" s="17">
        <v>0</v>
      </c>
      <c r="FF33" s="17">
        <v>0</v>
      </c>
      <c r="FG33" s="17">
        <v>0</v>
      </c>
      <c r="FH33" s="17">
        <v>0</v>
      </c>
      <c r="FI33" s="17">
        <v>0</v>
      </c>
      <c r="FJ33" s="17">
        <v>0</v>
      </c>
      <c r="FK33" s="17">
        <v>0</v>
      </c>
      <c r="FL33" s="17">
        <v>0</v>
      </c>
      <c r="FM33" s="17">
        <v>-1</v>
      </c>
      <c r="FN33" s="17">
        <v>1</v>
      </c>
      <c r="FO33" s="17">
        <v>0</v>
      </c>
      <c r="FP33" s="17">
        <v>0</v>
      </c>
      <c r="FQ33" s="17">
        <v>0</v>
      </c>
      <c r="FR33" s="17">
        <v>0</v>
      </c>
      <c r="FS33" s="17">
        <v>0</v>
      </c>
      <c r="FT33" s="17">
        <v>0</v>
      </c>
      <c r="FU33" s="17">
        <v>0</v>
      </c>
      <c r="FV33" s="17">
        <v>0</v>
      </c>
      <c r="FW33" s="17">
        <v>0</v>
      </c>
      <c r="FX33" s="17">
        <v>0</v>
      </c>
      <c r="FY33" s="17">
        <v>0</v>
      </c>
      <c r="FZ33" s="17">
        <v>0</v>
      </c>
      <c r="GA33" s="17">
        <v>0</v>
      </c>
      <c r="GB33" s="17">
        <v>0</v>
      </c>
      <c r="GC33" s="17">
        <v>0</v>
      </c>
      <c r="GD33" s="17">
        <v>0</v>
      </c>
      <c r="GE33" s="17">
        <v>0</v>
      </c>
      <c r="GF33" s="17">
        <v>-1</v>
      </c>
      <c r="GG33" s="17">
        <v>-1</v>
      </c>
      <c r="GH33" s="17">
        <v>0</v>
      </c>
      <c r="GI33" s="17">
        <v>-1</v>
      </c>
      <c r="GJ33" s="17">
        <v>-1</v>
      </c>
      <c r="GK33" s="17">
        <v>0</v>
      </c>
      <c r="GL33" s="17">
        <v>0</v>
      </c>
      <c r="GM33" s="17">
        <v>0</v>
      </c>
      <c r="GN33" s="17">
        <v>0</v>
      </c>
      <c r="GO33" s="17">
        <v>0</v>
      </c>
      <c r="GP33" s="17">
        <v>0</v>
      </c>
      <c r="GQ33" s="17">
        <v>0</v>
      </c>
      <c r="GR33" s="17">
        <v>0</v>
      </c>
      <c r="GS33" s="17">
        <v>0</v>
      </c>
      <c r="GT33" s="17">
        <v>0</v>
      </c>
      <c r="GU33" s="17">
        <v>0</v>
      </c>
      <c r="GV33" s="17">
        <v>0</v>
      </c>
      <c r="GW33" s="17">
        <v>0</v>
      </c>
      <c r="GX33" s="17">
        <v>-1</v>
      </c>
      <c r="GY33" s="17">
        <v>0</v>
      </c>
      <c r="GZ33" s="17">
        <v>0</v>
      </c>
      <c r="HA33" s="17">
        <v>0</v>
      </c>
      <c r="HB33" s="30">
        <v>0</v>
      </c>
    </row>
    <row r="34" spans="1:210" ht="25.5" customHeight="1" x14ac:dyDescent="0.2">
      <c r="A34" s="48">
        <v>28</v>
      </c>
      <c r="B34" s="3" t="s">
        <v>309</v>
      </c>
      <c r="C34" s="10" t="s">
        <v>25</v>
      </c>
      <c r="D34" s="24" t="s">
        <v>7</v>
      </c>
      <c r="E34" s="23">
        <v>80.915849296972979</v>
      </c>
      <c r="F34" s="147">
        <v>16959</v>
      </c>
      <c r="G34" s="18"/>
      <c r="H34" s="5">
        <v>85.877975667155496</v>
      </c>
      <c r="I34" s="5">
        <v>81.162038515661479</v>
      </c>
      <c r="J34" s="5">
        <v>81.916743165526867</v>
      </c>
      <c r="K34" s="5">
        <v>80.345094692505597</v>
      </c>
      <c r="L34" s="5">
        <v>85.086601059514834</v>
      </c>
      <c r="M34" s="5">
        <v>77.225308526390648</v>
      </c>
      <c r="N34" s="5">
        <v>81.103966395775529</v>
      </c>
      <c r="O34" s="5">
        <v>84.409969631315491</v>
      </c>
      <c r="P34" s="5">
        <v>85.050334422130845</v>
      </c>
      <c r="Q34" s="5">
        <v>80.226900762107761</v>
      </c>
      <c r="R34" s="5">
        <v>74.41068718683465</v>
      </c>
      <c r="S34" s="5">
        <v>85.019453527467007</v>
      </c>
      <c r="T34" s="5">
        <v>80.892871731919513</v>
      </c>
      <c r="U34" s="5">
        <v>82.289586204985525</v>
      </c>
      <c r="V34" s="5">
        <v>82.323841549888741</v>
      </c>
      <c r="W34" s="5">
        <v>82.07194579008933</v>
      </c>
      <c r="X34" s="5">
        <v>72.769281327238318</v>
      </c>
      <c r="Y34" s="18"/>
      <c r="Z34" s="153">
        <v>67.9161427291709</v>
      </c>
      <c r="AA34" s="165">
        <v>96.274047048081457</v>
      </c>
      <c r="AB34" s="5">
        <v>71.012601342491749</v>
      </c>
      <c r="AC34" s="5">
        <v>82.219495974920605</v>
      </c>
      <c r="AD34" s="5">
        <v>85.850455536168013</v>
      </c>
      <c r="AE34" s="5">
        <v>83.865600133679919</v>
      </c>
      <c r="AF34" s="5">
        <v>77.321393306758537</v>
      </c>
      <c r="AG34" s="5">
        <v>81.274985462835275</v>
      </c>
      <c r="AH34" s="5">
        <v>82.474995646371028</v>
      </c>
      <c r="AI34" s="5">
        <v>87.355648366747687</v>
      </c>
      <c r="AJ34" s="5">
        <v>81.586220689794558</v>
      </c>
      <c r="AK34" s="5">
        <v>77.372483525055486</v>
      </c>
      <c r="AL34" s="5">
        <v>80.892871731919513</v>
      </c>
      <c r="AM34" s="5">
        <v>71.104792544748577</v>
      </c>
      <c r="AN34" s="5">
        <v>76.409877693953305</v>
      </c>
      <c r="AO34" s="5">
        <v>79.275459919024243</v>
      </c>
      <c r="AP34" s="5">
        <v>86.881328970486678</v>
      </c>
      <c r="AQ34" s="5">
        <v>86.732456711476445</v>
      </c>
      <c r="AR34" s="5">
        <v>84.641794232908666</v>
      </c>
      <c r="AS34" s="5">
        <v>78.816808236213348</v>
      </c>
      <c r="AT34" s="5">
        <v>72.270992223670092</v>
      </c>
      <c r="AU34" s="5">
        <v>73.072677488510692</v>
      </c>
      <c r="AV34" s="5">
        <v>83.495600807666932</v>
      </c>
      <c r="AW34" s="5">
        <v>81.845453163388029</v>
      </c>
      <c r="AX34" s="5">
        <v>79.689190362568979</v>
      </c>
      <c r="AY34" s="5">
        <v>71.818877476867442</v>
      </c>
      <c r="AZ34" s="5">
        <v>84.865876686829338</v>
      </c>
      <c r="BA34" s="5">
        <v>80.472824975283615</v>
      </c>
      <c r="BB34" s="5">
        <v>82.43156356751507</v>
      </c>
      <c r="BC34" s="5">
        <v>86.569737985820723</v>
      </c>
      <c r="BD34" s="5">
        <v>79.205100873311594</v>
      </c>
      <c r="BE34" s="5">
        <v>87.704859044182797</v>
      </c>
      <c r="BF34" s="5">
        <v>84.494642284834626</v>
      </c>
      <c r="BG34" s="5">
        <v>85.144162437025244</v>
      </c>
      <c r="BH34" s="5">
        <v>80.062038459141377</v>
      </c>
      <c r="BI34" s="5">
        <v>79.661091888142806</v>
      </c>
      <c r="BJ34" s="5">
        <v>75.556276904529511</v>
      </c>
      <c r="BK34" s="5">
        <v>87.434247113514857</v>
      </c>
      <c r="BL34" s="5">
        <v>78.137487284787753</v>
      </c>
      <c r="BM34" s="5">
        <v>85.906738507616581</v>
      </c>
      <c r="BN34" s="5">
        <v>79.025031914317452</v>
      </c>
      <c r="BO34" s="5">
        <v>77.801264518572154</v>
      </c>
      <c r="BP34" s="5">
        <v>81.652790110600876</v>
      </c>
      <c r="BQ34" s="5">
        <v>72.78963457588722</v>
      </c>
      <c r="BR34" s="5">
        <v>81.162038515661479</v>
      </c>
      <c r="BS34" s="5">
        <v>76.44698937836398</v>
      </c>
      <c r="BT34" s="5">
        <v>84.721280557348408</v>
      </c>
      <c r="BU34" s="5">
        <v>72.53639344000851</v>
      </c>
      <c r="BV34" s="5">
        <v>76.527334382527926</v>
      </c>
      <c r="BW34" s="5">
        <v>72.482271682075819</v>
      </c>
      <c r="BX34" s="5">
        <v>96.274047048081457</v>
      </c>
      <c r="BY34" s="5">
        <v>73.120387086111606</v>
      </c>
      <c r="BZ34" s="5">
        <v>85.471779383327913</v>
      </c>
      <c r="CA34" s="5">
        <v>85.16451162465988</v>
      </c>
      <c r="CB34" s="5">
        <v>83.326438258619092</v>
      </c>
      <c r="CC34" s="5">
        <v>87.90491135380563</v>
      </c>
      <c r="CD34" s="5">
        <v>82.050865065368285</v>
      </c>
      <c r="CE34" s="5">
        <v>67.9161427291709</v>
      </c>
      <c r="CF34" s="5">
        <v>86.757593505055709</v>
      </c>
      <c r="CG34" s="5">
        <v>90.852325893565293</v>
      </c>
      <c r="CH34" s="5">
        <v>80.346824184872688</v>
      </c>
      <c r="CI34" s="5">
        <v>80.304608993758649</v>
      </c>
      <c r="CJ34" s="5">
        <v>89.202496217365763</v>
      </c>
      <c r="CK34" s="5">
        <v>74.001087566367701</v>
      </c>
      <c r="CL34" s="5">
        <v>75.34292954362715</v>
      </c>
      <c r="CM34" s="5">
        <v>86.91991770064007</v>
      </c>
      <c r="CN34" s="5">
        <v>88.399751442731443</v>
      </c>
      <c r="CO34" s="5">
        <v>86.381013967363003</v>
      </c>
      <c r="CP34" s="5">
        <v>90.606129698443311</v>
      </c>
      <c r="CQ34" s="5">
        <v>83.510285119904282</v>
      </c>
      <c r="CR34" s="5">
        <v>89.06406007771136</v>
      </c>
      <c r="CS34" s="5">
        <v>86.667926357130227</v>
      </c>
      <c r="CT34" s="5">
        <v>83.657633971335258</v>
      </c>
      <c r="CU34" s="5">
        <v>91.239519215577729</v>
      </c>
      <c r="CV34" s="5">
        <v>77.318674286554739</v>
      </c>
      <c r="CW34" s="5">
        <v>87.200338667364406</v>
      </c>
      <c r="CX34" s="5">
        <v>87.949697811128871</v>
      </c>
      <c r="CY34" s="5">
        <v>87.330762398431119</v>
      </c>
      <c r="CZ34" s="5">
        <v>77.088389391672749</v>
      </c>
      <c r="DA34" s="5">
        <v>88.406110732039224</v>
      </c>
      <c r="DB34" s="5">
        <v>86.989045070989718</v>
      </c>
      <c r="DC34" s="5">
        <v>79.80286126515081</v>
      </c>
      <c r="DD34" s="5">
        <v>87.59815401874809</v>
      </c>
      <c r="DE34" s="5"/>
      <c r="DF34" s="29">
        <v>1</v>
      </c>
      <c r="DG34" s="17">
        <v>0</v>
      </c>
      <c r="DH34" s="17">
        <v>0</v>
      </c>
      <c r="DI34" s="17">
        <v>0</v>
      </c>
      <c r="DJ34" s="17">
        <v>1</v>
      </c>
      <c r="DK34" s="17">
        <v>0</v>
      </c>
      <c r="DL34" s="17">
        <v>0</v>
      </c>
      <c r="DM34" s="17">
        <v>0</v>
      </c>
      <c r="DN34" s="17">
        <v>1</v>
      </c>
      <c r="DO34" s="17">
        <v>0</v>
      </c>
      <c r="DP34" s="17">
        <v>-1</v>
      </c>
      <c r="DQ34" s="17">
        <v>0</v>
      </c>
      <c r="DR34" s="17">
        <v>0</v>
      </c>
      <c r="DS34" s="17">
        <v>0</v>
      </c>
      <c r="DT34" s="17">
        <v>0</v>
      </c>
      <c r="DU34" s="17">
        <v>0</v>
      </c>
      <c r="DV34" s="30">
        <v>-1</v>
      </c>
      <c r="DW34" s="5"/>
      <c r="DX34" s="5"/>
      <c r="DY34" s="5"/>
      <c r="DZ34" s="29">
        <v>-1</v>
      </c>
      <c r="EA34" s="17">
        <v>0</v>
      </c>
      <c r="EB34" s="17">
        <v>0</v>
      </c>
      <c r="EC34" s="17">
        <v>0</v>
      </c>
      <c r="ED34" s="17">
        <v>0</v>
      </c>
      <c r="EE34" s="17">
        <v>0</v>
      </c>
      <c r="EF34" s="17">
        <v>0</v>
      </c>
      <c r="EG34" s="17">
        <v>1</v>
      </c>
      <c r="EH34" s="17">
        <v>0</v>
      </c>
      <c r="EI34" s="17">
        <v>0</v>
      </c>
      <c r="EJ34" s="17">
        <v>0</v>
      </c>
      <c r="EK34" s="17">
        <v>-1</v>
      </c>
      <c r="EL34" s="17">
        <v>0</v>
      </c>
      <c r="EM34" s="17">
        <v>0</v>
      </c>
      <c r="EN34" s="17">
        <v>1</v>
      </c>
      <c r="EO34" s="17">
        <v>1</v>
      </c>
      <c r="EP34" s="17">
        <v>0</v>
      </c>
      <c r="EQ34" s="17">
        <v>0</v>
      </c>
      <c r="ER34" s="17">
        <v>-1</v>
      </c>
      <c r="ES34" s="17">
        <v>-1</v>
      </c>
      <c r="ET34" s="17">
        <v>0</v>
      </c>
      <c r="EU34" s="17">
        <v>0</v>
      </c>
      <c r="EV34" s="17">
        <v>0</v>
      </c>
      <c r="EW34" s="17">
        <v>-1</v>
      </c>
      <c r="EX34" s="17">
        <v>0</v>
      </c>
      <c r="EY34" s="17">
        <v>0</v>
      </c>
      <c r="EZ34" s="17">
        <v>0</v>
      </c>
      <c r="FA34" s="17">
        <v>1</v>
      </c>
      <c r="FB34" s="17">
        <v>0</v>
      </c>
      <c r="FC34" s="17">
        <v>1</v>
      </c>
      <c r="FD34" s="17">
        <v>0</v>
      </c>
      <c r="FE34" s="17">
        <v>0</v>
      </c>
      <c r="FF34" s="17">
        <v>0</v>
      </c>
      <c r="FG34" s="17">
        <v>0</v>
      </c>
      <c r="FH34" s="17">
        <v>0</v>
      </c>
      <c r="FI34" s="17">
        <v>1</v>
      </c>
      <c r="FJ34" s="17">
        <v>0</v>
      </c>
      <c r="FK34" s="17">
        <v>0</v>
      </c>
      <c r="FL34" s="17">
        <v>0</v>
      </c>
      <c r="FM34" s="17">
        <v>0</v>
      </c>
      <c r="FN34" s="17">
        <v>0</v>
      </c>
      <c r="FO34" s="17">
        <v>0</v>
      </c>
      <c r="FP34" s="17">
        <v>0</v>
      </c>
      <c r="FQ34" s="17">
        <v>0</v>
      </c>
      <c r="FR34" s="17">
        <v>0</v>
      </c>
      <c r="FS34" s="17">
        <v>0</v>
      </c>
      <c r="FT34" s="17">
        <v>0</v>
      </c>
      <c r="FU34" s="17">
        <v>-1</v>
      </c>
      <c r="FV34" s="17">
        <v>1</v>
      </c>
      <c r="FW34" s="17">
        <v>0</v>
      </c>
      <c r="FX34" s="17">
        <v>0</v>
      </c>
      <c r="FY34" s="17">
        <v>0</v>
      </c>
      <c r="FZ34" s="17">
        <v>0</v>
      </c>
      <c r="GA34" s="17">
        <v>0</v>
      </c>
      <c r="GB34" s="17">
        <v>0</v>
      </c>
      <c r="GC34" s="17">
        <v>0</v>
      </c>
      <c r="GD34" s="17">
        <v>0</v>
      </c>
      <c r="GE34" s="17">
        <v>1</v>
      </c>
      <c r="GF34" s="17">
        <v>0</v>
      </c>
      <c r="GG34" s="17">
        <v>0</v>
      </c>
      <c r="GH34" s="17">
        <v>0</v>
      </c>
      <c r="GI34" s="17">
        <v>0</v>
      </c>
      <c r="GJ34" s="17">
        <v>0</v>
      </c>
      <c r="GK34" s="17">
        <v>0</v>
      </c>
      <c r="GL34" s="17">
        <v>0</v>
      </c>
      <c r="GM34" s="17">
        <v>0</v>
      </c>
      <c r="GN34" s="17">
        <v>1</v>
      </c>
      <c r="GO34" s="17">
        <v>0</v>
      </c>
      <c r="GP34" s="17">
        <v>0</v>
      </c>
      <c r="GQ34" s="17">
        <v>0</v>
      </c>
      <c r="GR34" s="17">
        <v>0</v>
      </c>
      <c r="GS34" s="17">
        <v>1</v>
      </c>
      <c r="GT34" s="17">
        <v>0</v>
      </c>
      <c r="GU34" s="17">
        <v>0</v>
      </c>
      <c r="GV34" s="17">
        <v>0</v>
      </c>
      <c r="GW34" s="17">
        <v>0</v>
      </c>
      <c r="GX34" s="17">
        <v>0</v>
      </c>
      <c r="GY34" s="17">
        <v>0</v>
      </c>
      <c r="GZ34" s="17">
        <v>0</v>
      </c>
      <c r="HA34" s="17">
        <v>0</v>
      </c>
      <c r="HB34" s="30">
        <v>0</v>
      </c>
    </row>
    <row r="35" spans="1:210" ht="25.5" customHeight="1" x14ac:dyDescent="0.2">
      <c r="A35" s="48">
        <v>29</v>
      </c>
      <c r="B35" s="3" t="s">
        <v>309</v>
      </c>
      <c r="C35" s="10" t="s">
        <v>26</v>
      </c>
      <c r="D35" s="24" t="s">
        <v>28</v>
      </c>
      <c r="E35" s="23">
        <v>86.165085815358168</v>
      </c>
      <c r="F35" s="147">
        <v>16113</v>
      </c>
      <c r="G35" s="18"/>
      <c r="H35" s="5">
        <v>90.14118062775222</v>
      </c>
      <c r="I35" s="5">
        <v>87.524460400718525</v>
      </c>
      <c r="J35" s="5">
        <v>86.356797600256314</v>
      </c>
      <c r="K35" s="5">
        <v>84.957256902767696</v>
      </c>
      <c r="L35" s="5">
        <v>90.728016291687865</v>
      </c>
      <c r="M35" s="5">
        <v>85.980868247640601</v>
      </c>
      <c r="N35" s="5">
        <v>81.910009919925741</v>
      </c>
      <c r="O35" s="5">
        <v>89.518347212853485</v>
      </c>
      <c r="P35" s="5">
        <v>88.542232869304996</v>
      </c>
      <c r="Q35" s="5">
        <v>84.900009563877816</v>
      </c>
      <c r="R35" s="5">
        <v>82.737520780586905</v>
      </c>
      <c r="S35" s="5">
        <v>87.8467494286065</v>
      </c>
      <c r="T35" s="5">
        <v>83.845471197906278</v>
      </c>
      <c r="U35" s="5">
        <v>87.875002943773524</v>
      </c>
      <c r="V35" s="5">
        <v>87.961529443163101</v>
      </c>
      <c r="W35" s="5">
        <v>86.858903134659613</v>
      </c>
      <c r="X35" s="5">
        <v>81.567419692084471</v>
      </c>
      <c r="Y35" s="18"/>
      <c r="Z35" s="153">
        <v>77.205158569192875</v>
      </c>
      <c r="AA35" s="165">
        <v>96.527834539151868</v>
      </c>
      <c r="AB35" s="5">
        <v>82.453781800151802</v>
      </c>
      <c r="AC35" s="5">
        <v>89.465453528660504</v>
      </c>
      <c r="AD35" s="5">
        <v>90.799698428695606</v>
      </c>
      <c r="AE35" s="5">
        <v>84.106873373779592</v>
      </c>
      <c r="AF35" s="5">
        <v>85.199813294651833</v>
      </c>
      <c r="AG35" s="5">
        <v>81.813776269815932</v>
      </c>
      <c r="AH35" s="5">
        <v>87.069306410750357</v>
      </c>
      <c r="AI35" s="5">
        <v>88.403783945983861</v>
      </c>
      <c r="AJ35" s="5">
        <v>87.170126228942308</v>
      </c>
      <c r="AK35" s="5">
        <v>83.245323927706522</v>
      </c>
      <c r="AL35" s="5">
        <v>83.845471197906278</v>
      </c>
      <c r="AM35" s="5">
        <v>81.9484314202695</v>
      </c>
      <c r="AN35" s="5">
        <v>83.43637516143302</v>
      </c>
      <c r="AO35" s="5">
        <v>85.471252030889673</v>
      </c>
      <c r="AP35" s="5">
        <v>91.608043783518298</v>
      </c>
      <c r="AQ35" s="5">
        <v>90.746647537605455</v>
      </c>
      <c r="AR35" s="5">
        <v>89.331468620714745</v>
      </c>
      <c r="AS35" s="5">
        <v>84.590695558343697</v>
      </c>
      <c r="AT35" s="5">
        <v>78.316387340361501</v>
      </c>
      <c r="AU35" s="5">
        <v>81.714339340106861</v>
      </c>
      <c r="AV35" s="5">
        <v>87.647184816088171</v>
      </c>
      <c r="AW35" s="5">
        <v>89.999967114363059</v>
      </c>
      <c r="AX35" s="5">
        <v>86.761693045848233</v>
      </c>
      <c r="AY35" s="5">
        <v>77.205158569192875</v>
      </c>
      <c r="AZ35" s="5">
        <v>85.457302943550204</v>
      </c>
      <c r="BA35" s="5">
        <v>86.03478363424361</v>
      </c>
      <c r="BB35" s="5">
        <v>84.378330753657721</v>
      </c>
      <c r="BC35" s="5">
        <v>92.185123018886358</v>
      </c>
      <c r="BD35" s="5">
        <v>86.276252851932142</v>
      </c>
      <c r="BE35" s="5">
        <v>90.106769225638814</v>
      </c>
      <c r="BF35" s="5">
        <v>85.947942530549852</v>
      </c>
      <c r="BG35" s="5">
        <v>88.368058830335471</v>
      </c>
      <c r="BH35" s="5">
        <v>83.253394029347461</v>
      </c>
      <c r="BI35" s="5">
        <v>82.437744015987803</v>
      </c>
      <c r="BJ35" s="5">
        <v>84.988419410487126</v>
      </c>
      <c r="BK35" s="5">
        <v>91.692460536353494</v>
      </c>
      <c r="BL35" s="5">
        <v>84.871875585532848</v>
      </c>
      <c r="BM35" s="5">
        <v>89.459317815318315</v>
      </c>
      <c r="BN35" s="5">
        <v>83.535058226476991</v>
      </c>
      <c r="BO35" s="5">
        <v>84.812786084924625</v>
      </c>
      <c r="BP35" s="5">
        <v>87.995210431051589</v>
      </c>
      <c r="BQ35" s="5">
        <v>80.159361194618626</v>
      </c>
      <c r="BR35" s="5">
        <v>87.524460400718525</v>
      </c>
      <c r="BS35" s="5">
        <v>80.445486668196054</v>
      </c>
      <c r="BT35" s="5">
        <v>83.445041721757235</v>
      </c>
      <c r="BU35" s="5">
        <v>83.71731370549324</v>
      </c>
      <c r="BV35" s="5">
        <v>80.09428049958575</v>
      </c>
      <c r="BW35" s="5">
        <v>82.739120331811222</v>
      </c>
      <c r="BX35" s="5">
        <v>96.527834539151868</v>
      </c>
      <c r="BY35" s="5">
        <v>88.195897544860998</v>
      </c>
      <c r="BZ35" s="5">
        <v>88.025540629103986</v>
      </c>
      <c r="CA35" s="5">
        <v>84.452909990710722</v>
      </c>
      <c r="CB35" s="5">
        <v>93.482946280352294</v>
      </c>
      <c r="CC35" s="5">
        <v>92.872730429356878</v>
      </c>
      <c r="CD35" s="5">
        <v>81.295564413969785</v>
      </c>
      <c r="CE35" s="5">
        <v>87.655996570837331</v>
      </c>
      <c r="CF35" s="5">
        <v>93.150743526887666</v>
      </c>
      <c r="CG35" s="5">
        <v>94.56534094969993</v>
      </c>
      <c r="CH35" s="5">
        <v>86.191429986240053</v>
      </c>
      <c r="CI35" s="5">
        <v>92.136481250649254</v>
      </c>
      <c r="CJ35" s="5">
        <v>96.166797190051085</v>
      </c>
      <c r="CK35" s="5">
        <v>88.291229719945335</v>
      </c>
      <c r="CL35" s="5">
        <v>81.887139606490706</v>
      </c>
      <c r="CM35" s="5">
        <v>93.906530677291371</v>
      </c>
      <c r="CN35" s="5">
        <v>94.543955484939474</v>
      </c>
      <c r="CO35" s="5">
        <v>86.441972580515014</v>
      </c>
      <c r="CP35" s="5">
        <v>91.344298118501413</v>
      </c>
      <c r="CQ35" s="5">
        <v>90.082133231525646</v>
      </c>
      <c r="CR35" s="5">
        <v>90.178159848933547</v>
      </c>
      <c r="CS35" s="5">
        <v>88.139554325942925</v>
      </c>
      <c r="CT35" s="5">
        <v>85.674905765872282</v>
      </c>
      <c r="CU35" s="5">
        <v>92.454173194893556</v>
      </c>
      <c r="CV35" s="5">
        <v>84.954630418066145</v>
      </c>
      <c r="CW35" s="5">
        <v>89.976087475591598</v>
      </c>
      <c r="CX35" s="5">
        <v>90.861935649531858</v>
      </c>
      <c r="CY35" s="5">
        <v>92.866991009054203</v>
      </c>
      <c r="CZ35" s="5">
        <v>88.71210106892832</v>
      </c>
      <c r="DA35" s="5">
        <v>96.231433328676303</v>
      </c>
      <c r="DB35" s="5">
        <v>93.827146989312141</v>
      </c>
      <c r="DC35" s="5">
        <v>83.120331639519151</v>
      </c>
      <c r="DD35" s="5">
        <v>91.821143300037406</v>
      </c>
      <c r="DE35" s="5"/>
      <c r="DF35" s="29">
        <v>1</v>
      </c>
      <c r="DG35" s="17">
        <v>0</v>
      </c>
      <c r="DH35" s="17">
        <v>0</v>
      </c>
      <c r="DI35" s="17">
        <v>0</v>
      </c>
      <c r="DJ35" s="17">
        <v>1</v>
      </c>
      <c r="DK35" s="17">
        <v>0</v>
      </c>
      <c r="DL35" s="17">
        <v>0</v>
      </c>
      <c r="DM35" s="17">
        <v>1</v>
      </c>
      <c r="DN35" s="17">
        <v>0</v>
      </c>
      <c r="DO35" s="17">
        <v>0</v>
      </c>
      <c r="DP35" s="17">
        <v>-1</v>
      </c>
      <c r="DQ35" s="17">
        <v>0</v>
      </c>
      <c r="DR35" s="17">
        <v>0</v>
      </c>
      <c r="DS35" s="17">
        <v>0</v>
      </c>
      <c r="DT35" s="17">
        <v>0</v>
      </c>
      <c r="DU35" s="17">
        <v>0</v>
      </c>
      <c r="DV35" s="30">
        <v>-1</v>
      </c>
      <c r="DW35" s="5"/>
      <c r="DX35" s="5"/>
      <c r="DY35" s="5"/>
      <c r="DZ35" s="29">
        <v>0</v>
      </c>
      <c r="EA35" s="17">
        <v>0</v>
      </c>
      <c r="EB35" s="17">
        <v>0</v>
      </c>
      <c r="EC35" s="17">
        <v>0</v>
      </c>
      <c r="ED35" s="17">
        <v>0</v>
      </c>
      <c r="EE35" s="17">
        <v>0</v>
      </c>
      <c r="EF35" s="17">
        <v>0</v>
      </c>
      <c r="EG35" s="17">
        <v>0</v>
      </c>
      <c r="EH35" s="17">
        <v>0</v>
      </c>
      <c r="EI35" s="17">
        <v>0</v>
      </c>
      <c r="EJ35" s="17">
        <v>0</v>
      </c>
      <c r="EK35" s="17">
        <v>0</v>
      </c>
      <c r="EL35" s="17">
        <v>0</v>
      </c>
      <c r="EM35" s="17">
        <v>0</v>
      </c>
      <c r="EN35" s="17">
        <v>1</v>
      </c>
      <c r="EO35" s="17">
        <v>0</v>
      </c>
      <c r="EP35" s="17">
        <v>0</v>
      </c>
      <c r="EQ35" s="17">
        <v>0</v>
      </c>
      <c r="ER35" s="17">
        <v>-1</v>
      </c>
      <c r="ES35" s="17">
        <v>0</v>
      </c>
      <c r="ET35" s="17">
        <v>0</v>
      </c>
      <c r="EU35" s="17">
        <v>0</v>
      </c>
      <c r="EV35" s="17">
        <v>0</v>
      </c>
      <c r="EW35" s="17">
        <v>-1</v>
      </c>
      <c r="EX35" s="17">
        <v>0</v>
      </c>
      <c r="EY35" s="17">
        <v>0</v>
      </c>
      <c r="EZ35" s="17">
        <v>0</v>
      </c>
      <c r="FA35" s="17">
        <v>1</v>
      </c>
      <c r="FB35" s="17">
        <v>0</v>
      </c>
      <c r="FC35" s="17">
        <v>0</v>
      </c>
      <c r="FD35" s="17">
        <v>0</v>
      </c>
      <c r="FE35" s="17">
        <v>0</v>
      </c>
      <c r="FF35" s="17">
        <v>0</v>
      </c>
      <c r="FG35" s="17">
        <v>0</v>
      </c>
      <c r="FH35" s="17">
        <v>0</v>
      </c>
      <c r="FI35" s="17">
        <v>1</v>
      </c>
      <c r="FJ35" s="17">
        <v>0</v>
      </c>
      <c r="FK35" s="17">
        <v>0</v>
      </c>
      <c r="FL35" s="17">
        <v>0</v>
      </c>
      <c r="FM35" s="17">
        <v>0</v>
      </c>
      <c r="FN35" s="17">
        <v>0</v>
      </c>
      <c r="FO35" s="17">
        <v>0</v>
      </c>
      <c r="FP35" s="17">
        <v>0</v>
      </c>
      <c r="FQ35" s="17">
        <v>0</v>
      </c>
      <c r="FR35" s="17">
        <v>0</v>
      </c>
      <c r="FS35" s="17">
        <v>0</v>
      </c>
      <c r="FT35" s="17">
        <v>0</v>
      </c>
      <c r="FU35" s="17">
        <v>0</v>
      </c>
      <c r="FV35" s="17">
        <v>1</v>
      </c>
      <c r="FW35" s="17">
        <v>0</v>
      </c>
      <c r="FX35" s="17">
        <v>0</v>
      </c>
      <c r="FY35" s="17">
        <v>0</v>
      </c>
      <c r="FZ35" s="17">
        <v>0</v>
      </c>
      <c r="GA35" s="17">
        <v>0</v>
      </c>
      <c r="GB35" s="17">
        <v>0</v>
      </c>
      <c r="GC35" s="17">
        <v>0</v>
      </c>
      <c r="GD35" s="17">
        <v>0</v>
      </c>
      <c r="GE35" s="17">
        <v>0</v>
      </c>
      <c r="GF35" s="17">
        <v>0</v>
      </c>
      <c r="GG35" s="17">
        <v>0</v>
      </c>
      <c r="GH35" s="17">
        <v>1</v>
      </c>
      <c r="GI35" s="17">
        <v>0</v>
      </c>
      <c r="GJ35" s="17">
        <v>0</v>
      </c>
      <c r="GK35" s="17">
        <v>1</v>
      </c>
      <c r="GL35" s="17">
        <v>0</v>
      </c>
      <c r="GM35" s="17">
        <v>0</v>
      </c>
      <c r="GN35" s="17">
        <v>0</v>
      </c>
      <c r="GO35" s="17">
        <v>0</v>
      </c>
      <c r="GP35" s="17">
        <v>0</v>
      </c>
      <c r="GQ35" s="17">
        <v>0</v>
      </c>
      <c r="GR35" s="17">
        <v>0</v>
      </c>
      <c r="GS35" s="17">
        <v>0</v>
      </c>
      <c r="GT35" s="17">
        <v>0</v>
      </c>
      <c r="GU35" s="17">
        <v>0</v>
      </c>
      <c r="GV35" s="17">
        <v>0</v>
      </c>
      <c r="GW35" s="17">
        <v>0</v>
      </c>
      <c r="GX35" s="17">
        <v>0</v>
      </c>
      <c r="GY35" s="17">
        <v>1</v>
      </c>
      <c r="GZ35" s="17">
        <v>0</v>
      </c>
      <c r="HA35" s="17">
        <v>0</v>
      </c>
      <c r="HB35" s="30">
        <v>0</v>
      </c>
    </row>
    <row r="36" spans="1:210" ht="25.5" customHeight="1" x14ac:dyDescent="0.2">
      <c r="A36" s="48">
        <v>30</v>
      </c>
      <c r="B36" s="3" t="s">
        <v>309</v>
      </c>
      <c r="C36" s="10" t="s">
        <v>32</v>
      </c>
      <c r="D36" s="24" t="s">
        <v>11</v>
      </c>
      <c r="E36" s="23">
        <v>65.384735954896314</v>
      </c>
      <c r="F36" s="147">
        <v>15750</v>
      </c>
      <c r="G36" s="18"/>
      <c r="H36" s="5">
        <v>69.957224372862086</v>
      </c>
      <c r="I36" s="5">
        <v>67.928907268335976</v>
      </c>
      <c r="J36" s="5">
        <v>68.251948245050954</v>
      </c>
      <c r="K36" s="5">
        <v>64.264207087298956</v>
      </c>
      <c r="L36" s="5">
        <v>70.693411444771371</v>
      </c>
      <c r="M36" s="5">
        <v>65.719945068288212</v>
      </c>
      <c r="N36" s="5">
        <v>63.019112038760063</v>
      </c>
      <c r="O36" s="5">
        <v>74.32491952913638</v>
      </c>
      <c r="P36" s="5">
        <v>68.266157578940138</v>
      </c>
      <c r="Q36" s="5">
        <v>61.39707731970551</v>
      </c>
      <c r="R36" s="5">
        <v>59.899570117163705</v>
      </c>
      <c r="S36" s="5">
        <v>71.789676998037365</v>
      </c>
      <c r="T36" s="5">
        <v>62.374985094107714</v>
      </c>
      <c r="U36" s="5">
        <v>61.392912753888318</v>
      </c>
      <c r="V36" s="5">
        <v>63.914415198160142</v>
      </c>
      <c r="W36" s="5">
        <v>68.130875408139218</v>
      </c>
      <c r="X36" s="5">
        <v>57.554110847084004</v>
      </c>
      <c r="Y36" s="18"/>
      <c r="Z36" s="153">
        <v>53.750194281058562</v>
      </c>
      <c r="AA36" s="165">
        <v>85.562998841803562</v>
      </c>
      <c r="AB36" s="5">
        <v>57.881898584888503</v>
      </c>
      <c r="AC36" s="5">
        <v>61.212971055674004</v>
      </c>
      <c r="AD36" s="5">
        <v>69.848568898617543</v>
      </c>
      <c r="AE36" s="5">
        <v>68.002512464440997</v>
      </c>
      <c r="AF36" s="5">
        <v>61.599038054666579</v>
      </c>
      <c r="AG36" s="5">
        <v>64.339020761252002</v>
      </c>
      <c r="AH36" s="5">
        <v>59.203394639693784</v>
      </c>
      <c r="AI36" s="5">
        <v>72.037090195499673</v>
      </c>
      <c r="AJ36" s="5">
        <v>62.221698158111181</v>
      </c>
      <c r="AK36" s="5">
        <v>59.944341935850034</v>
      </c>
      <c r="AL36" s="5">
        <v>62.374985094107714</v>
      </c>
      <c r="AM36" s="5">
        <v>53.750194281058562</v>
      </c>
      <c r="AN36" s="5">
        <v>60.126662707369029</v>
      </c>
      <c r="AO36" s="5">
        <v>58.268416023860723</v>
      </c>
      <c r="AP36" s="5">
        <v>72.191181947615192</v>
      </c>
      <c r="AQ36" s="5">
        <v>67.105370112420815</v>
      </c>
      <c r="AR36" s="5">
        <v>65.194011084882703</v>
      </c>
      <c r="AS36" s="5">
        <v>59.158155220371192</v>
      </c>
      <c r="AT36" s="5">
        <v>59.657033457792963</v>
      </c>
      <c r="AU36" s="5">
        <v>60.361621705479273</v>
      </c>
      <c r="AV36" s="5">
        <v>60.20569698188595</v>
      </c>
      <c r="AW36" s="5">
        <v>68.178134789017932</v>
      </c>
      <c r="AX36" s="5">
        <v>67.859784581454321</v>
      </c>
      <c r="AY36" s="5">
        <v>56.057706917884232</v>
      </c>
      <c r="AZ36" s="5">
        <v>64.100910938755106</v>
      </c>
      <c r="BA36" s="5">
        <v>66.967283482813073</v>
      </c>
      <c r="BB36" s="5">
        <v>69.476401319502187</v>
      </c>
      <c r="BC36" s="5">
        <v>68.683598322078581</v>
      </c>
      <c r="BD36" s="5">
        <v>64.122368953051321</v>
      </c>
      <c r="BE36" s="5">
        <v>69.043483206584611</v>
      </c>
      <c r="BF36" s="5">
        <v>66.188119353288258</v>
      </c>
      <c r="BG36" s="5">
        <v>67.173938211707238</v>
      </c>
      <c r="BH36" s="5">
        <v>65.445017941252644</v>
      </c>
      <c r="BI36" s="5">
        <v>63.883570774002621</v>
      </c>
      <c r="BJ36" s="5">
        <v>59.452305485235982</v>
      </c>
      <c r="BK36" s="5">
        <v>74.816320591843024</v>
      </c>
      <c r="BL36" s="5">
        <v>64.336072296537751</v>
      </c>
      <c r="BM36" s="5">
        <v>70.071507500919736</v>
      </c>
      <c r="BN36" s="5">
        <v>67.942196378147628</v>
      </c>
      <c r="BO36" s="5">
        <v>67.250813180294799</v>
      </c>
      <c r="BP36" s="5">
        <v>69.779065625072178</v>
      </c>
      <c r="BQ36" s="5">
        <v>57.009174356239591</v>
      </c>
      <c r="BR36" s="5">
        <v>67.928907268335976</v>
      </c>
      <c r="BS36" s="5">
        <v>59.121757644567609</v>
      </c>
      <c r="BT36" s="5">
        <v>77.33212128050701</v>
      </c>
      <c r="BU36" s="5">
        <v>60.758841416530117</v>
      </c>
      <c r="BV36" s="5">
        <v>56.955869481161571</v>
      </c>
      <c r="BW36" s="5">
        <v>61.949875534824784</v>
      </c>
      <c r="BX36" s="5">
        <v>85.562998841803562</v>
      </c>
      <c r="BY36" s="5">
        <v>60.84833620009443</v>
      </c>
      <c r="BZ36" s="5">
        <v>66.190167807237373</v>
      </c>
      <c r="CA36" s="5">
        <v>65.353931656900542</v>
      </c>
      <c r="CB36" s="5">
        <v>73.054003425505101</v>
      </c>
      <c r="CC36" s="5">
        <v>82.848788125370348</v>
      </c>
      <c r="CD36" s="5">
        <v>56.154314051612616</v>
      </c>
      <c r="CE36" s="5">
        <v>68.759334211281882</v>
      </c>
      <c r="CF36" s="5">
        <v>79.412819347742285</v>
      </c>
      <c r="CG36" s="5">
        <v>74.64808954311512</v>
      </c>
      <c r="CH36" s="5">
        <v>56.067014819242068</v>
      </c>
      <c r="CI36" s="5">
        <v>74.185816895229976</v>
      </c>
      <c r="CJ36" s="5">
        <v>77.273315838004976</v>
      </c>
      <c r="CK36" s="5">
        <v>76.682966996061225</v>
      </c>
      <c r="CL36" s="5">
        <v>72.319372779725725</v>
      </c>
      <c r="CM36" s="5">
        <v>76.267916866714955</v>
      </c>
      <c r="CN36" s="5">
        <v>78.607334844424742</v>
      </c>
      <c r="CO36" s="5">
        <v>75.424342998229079</v>
      </c>
      <c r="CP36" s="5">
        <v>76.047086475845177</v>
      </c>
      <c r="CQ36" s="5">
        <v>79.951308537907934</v>
      </c>
      <c r="CR36" s="5">
        <v>78.013754431633259</v>
      </c>
      <c r="CS36" s="5">
        <v>66.562879699398508</v>
      </c>
      <c r="CT36" s="5">
        <v>70.210621972149923</v>
      </c>
      <c r="CU36" s="5">
        <v>72.719790862790688</v>
      </c>
      <c r="CV36" s="5">
        <v>70.746546118000239</v>
      </c>
      <c r="CW36" s="5">
        <v>77.911124408049261</v>
      </c>
      <c r="CX36" s="5">
        <v>79.358394322822079</v>
      </c>
      <c r="CY36" s="5">
        <v>79.922134078668847</v>
      </c>
      <c r="CZ36" s="5">
        <v>71.111127805400315</v>
      </c>
      <c r="DA36" s="5">
        <v>74.875117872990387</v>
      </c>
      <c r="DB36" s="5">
        <v>70.419035230051136</v>
      </c>
      <c r="DC36" s="5">
        <v>74.508872183077543</v>
      </c>
      <c r="DD36" s="5">
        <v>76.488439121217993</v>
      </c>
      <c r="DE36" s="5"/>
      <c r="DF36" s="29">
        <v>0</v>
      </c>
      <c r="DG36" s="17">
        <v>0</v>
      </c>
      <c r="DH36" s="17">
        <v>0</v>
      </c>
      <c r="DI36" s="17">
        <v>0</v>
      </c>
      <c r="DJ36" s="17">
        <v>1</v>
      </c>
      <c r="DK36" s="17">
        <v>0</v>
      </c>
      <c r="DL36" s="17">
        <v>0</v>
      </c>
      <c r="DM36" s="17">
        <v>1</v>
      </c>
      <c r="DN36" s="17">
        <v>0</v>
      </c>
      <c r="DO36" s="17">
        <v>0</v>
      </c>
      <c r="DP36" s="17">
        <v>-1</v>
      </c>
      <c r="DQ36" s="17">
        <v>1</v>
      </c>
      <c r="DR36" s="17">
        <v>0</v>
      </c>
      <c r="DS36" s="17">
        <v>0</v>
      </c>
      <c r="DT36" s="17">
        <v>0</v>
      </c>
      <c r="DU36" s="17">
        <v>0</v>
      </c>
      <c r="DV36" s="30">
        <v>-1</v>
      </c>
      <c r="DW36" s="5"/>
      <c r="DX36" s="5"/>
      <c r="DY36" s="5"/>
      <c r="DZ36" s="29">
        <v>-1</v>
      </c>
      <c r="EA36" s="17">
        <v>0</v>
      </c>
      <c r="EB36" s="17">
        <v>0</v>
      </c>
      <c r="EC36" s="17">
        <v>0</v>
      </c>
      <c r="ED36" s="17">
        <v>0</v>
      </c>
      <c r="EE36" s="17">
        <v>0</v>
      </c>
      <c r="EF36" s="17">
        <v>0</v>
      </c>
      <c r="EG36" s="17">
        <v>1</v>
      </c>
      <c r="EH36" s="17">
        <v>0</v>
      </c>
      <c r="EI36" s="17">
        <v>0</v>
      </c>
      <c r="EJ36" s="17">
        <v>0</v>
      </c>
      <c r="EK36" s="17">
        <v>-1</v>
      </c>
      <c r="EL36" s="17">
        <v>0</v>
      </c>
      <c r="EM36" s="17">
        <v>-1</v>
      </c>
      <c r="EN36" s="17">
        <v>1</v>
      </c>
      <c r="EO36" s="17">
        <v>0</v>
      </c>
      <c r="EP36" s="17">
        <v>0</v>
      </c>
      <c r="EQ36" s="17">
        <v>0</v>
      </c>
      <c r="ER36" s="17">
        <v>0</v>
      </c>
      <c r="ES36" s="17">
        <v>0</v>
      </c>
      <c r="ET36" s="17">
        <v>0</v>
      </c>
      <c r="EU36" s="17">
        <v>0</v>
      </c>
      <c r="EV36" s="17">
        <v>0</v>
      </c>
      <c r="EW36" s="17">
        <v>-1</v>
      </c>
      <c r="EX36" s="17">
        <v>0</v>
      </c>
      <c r="EY36" s="17">
        <v>0</v>
      </c>
      <c r="EZ36" s="17">
        <v>0</v>
      </c>
      <c r="FA36" s="17">
        <v>0</v>
      </c>
      <c r="FB36" s="17">
        <v>0</v>
      </c>
      <c r="FC36" s="17">
        <v>0</v>
      </c>
      <c r="FD36" s="17">
        <v>0</v>
      </c>
      <c r="FE36" s="17">
        <v>0</v>
      </c>
      <c r="FF36" s="17">
        <v>0</v>
      </c>
      <c r="FG36" s="17">
        <v>0</v>
      </c>
      <c r="FH36" s="17">
        <v>0</v>
      </c>
      <c r="FI36" s="17">
        <v>1</v>
      </c>
      <c r="FJ36" s="17">
        <v>0</v>
      </c>
      <c r="FK36" s="17">
        <v>0</v>
      </c>
      <c r="FL36" s="17">
        <v>0</v>
      </c>
      <c r="FM36" s="17">
        <v>0</v>
      </c>
      <c r="FN36" s="17">
        <v>0</v>
      </c>
      <c r="FO36" s="17">
        <v>0</v>
      </c>
      <c r="FP36" s="17">
        <v>0</v>
      </c>
      <c r="FQ36" s="17">
        <v>0</v>
      </c>
      <c r="FR36" s="17">
        <v>1</v>
      </c>
      <c r="FS36" s="17">
        <v>0</v>
      </c>
      <c r="FT36" s="17">
        <v>0</v>
      </c>
      <c r="FU36" s="17">
        <v>0</v>
      </c>
      <c r="FV36" s="17">
        <v>1</v>
      </c>
      <c r="FW36" s="17">
        <v>0</v>
      </c>
      <c r="FX36" s="17">
        <v>0</v>
      </c>
      <c r="FY36" s="17">
        <v>0</v>
      </c>
      <c r="FZ36" s="17">
        <v>0</v>
      </c>
      <c r="GA36" s="17">
        <v>1</v>
      </c>
      <c r="GB36" s="17">
        <v>0</v>
      </c>
      <c r="GC36" s="17">
        <v>0</v>
      </c>
      <c r="GD36" s="17">
        <v>1</v>
      </c>
      <c r="GE36" s="17">
        <v>0</v>
      </c>
      <c r="GF36" s="17">
        <v>0</v>
      </c>
      <c r="GG36" s="17">
        <v>0</v>
      </c>
      <c r="GH36" s="17">
        <v>0</v>
      </c>
      <c r="GI36" s="17">
        <v>0</v>
      </c>
      <c r="GJ36" s="17">
        <v>0</v>
      </c>
      <c r="GK36" s="17">
        <v>0</v>
      </c>
      <c r="GL36" s="17">
        <v>0</v>
      </c>
      <c r="GM36" s="17">
        <v>0</v>
      </c>
      <c r="GN36" s="17">
        <v>0</v>
      </c>
      <c r="GO36" s="17">
        <v>1</v>
      </c>
      <c r="GP36" s="17">
        <v>1</v>
      </c>
      <c r="GQ36" s="17">
        <v>0</v>
      </c>
      <c r="GR36" s="17">
        <v>0</v>
      </c>
      <c r="GS36" s="17">
        <v>0</v>
      </c>
      <c r="GT36" s="17">
        <v>0</v>
      </c>
      <c r="GU36" s="17">
        <v>0</v>
      </c>
      <c r="GV36" s="17">
        <v>1</v>
      </c>
      <c r="GW36" s="17">
        <v>1</v>
      </c>
      <c r="GX36" s="17">
        <v>0</v>
      </c>
      <c r="GY36" s="17">
        <v>0</v>
      </c>
      <c r="GZ36" s="17">
        <v>0</v>
      </c>
      <c r="HA36" s="17">
        <v>0</v>
      </c>
      <c r="HB36" s="30">
        <v>0</v>
      </c>
    </row>
    <row r="37" spans="1:210" ht="25.5" customHeight="1" x14ac:dyDescent="0.2">
      <c r="A37" s="48">
        <v>31</v>
      </c>
      <c r="B37" s="3" t="s">
        <v>309</v>
      </c>
      <c r="C37" s="10" t="s">
        <v>33</v>
      </c>
      <c r="D37" s="24" t="s">
        <v>11</v>
      </c>
      <c r="E37" s="23">
        <v>67.301889599597729</v>
      </c>
      <c r="F37" s="147">
        <v>12056</v>
      </c>
      <c r="G37" s="18"/>
      <c r="H37" s="5">
        <v>70.888705546759141</v>
      </c>
      <c r="I37" s="5">
        <v>72.362173477856544</v>
      </c>
      <c r="J37" s="5">
        <v>70.305187759885996</v>
      </c>
      <c r="K37" s="5">
        <v>64.383994543240846</v>
      </c>
      <c r="L37" s="5">
        <v>74.111561959700055</v>
      </c>
      <c r="M37" s="5">
        <v>68.170481582425637</v>
      </c>
      <c r="N37" s="5">
        <v>62.90360118929992</v>
      </c>
      <c r="O37" s="5">
        <v>74.195849786077304</v>
      </c>
      <c r="P37" s="5">
        <v>70.408054375706712</v>
      </c>
      <c r="Q37" s="5">
        <v>66.482996489629016</v>
      </c>
      <c r="R37" s="5">
        <v>62.245418982112476</v>
      </c>
      <c r="S37" s="5">
        <v>74.970428497248349</v>
      </c>
      <c r="T37" s="5">
        <v>63.956975103694525</v>
      </c>
      <c r="U37" s="5">
        <v>67.97750504123843</v>
      </c>
      <c r="V37" s="5">
        <v>61.045381136295696</v>
      </c>
      <c r="W37" s="5">
        <v>70.169895747963068</v>
      </c>
      <c r="X37" s="5">
        <v>59.58066464795214</v>
      </c>
      <c r="Y37" s="18"/>
      <c r="Z37" s="153">
        <v>53.778476677741118</v>
      </c>
      <c r="AA37" s="165">
        <v>90.912188625151529</v>
      </c>
      <c r="AB37" s="5">
        <v>58.958490469672995</v>
      </c>
      <c r="AC37" s="5">
        <v>68.159571881108434</v>
      </c>
      <c r="AD37" s="5">
        <v>67.999640807323971</v>
      </c>
      <c r="AE37" s="5">
        <v>70.20396728619744</v>
      </c>
      <c r="AF37" s="5">
        <v>64.235955355781698</v>
      </c>
      <c r="AG37" s="5">
        <v>60.737834820418527</v>
      </c>
      <c r="AH37" s="5">
        <v>63.407399826713437</v>
      </c>
      <c r="AI37" s="5">
        <v>69.766128970961461</v>
      </c>
      <c r="AJ37" s="5">
        <v>69.582884956592707</v>
      </c>
      <c r="AK37" s="5">
        <v>65.418622551534199</v>
      </c>
      <c r="AL37" s="5">
        <v>63.956975103694525</v>
      </c>
      <c r="AM37" s="5">
        <v>59.682466846758651</v>
      </c>
      <c r="AN37" s="5">
        <v>57.816926159514225</v>
      </c>
      <c r="AO37" s="5">
        <v>54.219824887687729</v>
      </c>
      <c r="AP37" s="5">
        <v>72.464287422793674</v>
      </c>
      <c r="AQ37" s="5">
        <v>67.799301542660345</v>
      </c>
      <c r="AR37" s="5">
        <v>68.953625689705035</v>
      </c>
      <c r="AS37" s="5">
        <v>63.59916422803802</v>
      </c>
      <c r="AT37" s="5">
        <v>58.397698681124169</v>
      </c>
      <c r="AU37" s="5">
        <v>59.836031151789214</v>
      </c>
      <c r="AV37" s="5">
        <v>65.612580705455557</v>
      </c>
      <c r="AW37" s="5">
        <v>73.298986539874889</v>
      </c>
      <c r="AX37" s="5">
        <v>68.875729916103765</v>
      </c>
      <c r="AY37" s="5">
        <v>60.7628322748321</v>
      </c>
      <c r="AZ37" s="5">
        <v>69.49529560831462</v>
      </c>
      <c r="BA37" s="5">
        <v>68.454744337672096</v>
      </c>
      <c r="BB37" s="5">
        <v>70.92483506061788</v>
      </c>
      <c r="BC37" s="5">
        <v>75.285992087235314</v>
      </c>
      <c r="BD37" s="5">
        <v>66.46826511206902</v>
      </c>
      <c r="BE37" s="5">
        <v>70.700369398933745</v>
      </c>
      <c r="BF37" s="5">
        <v>71.808248518959644</v>
      </c>
      <c r="BG37" s="5">
        <v>74.856153148217075</v>
      </c>
      <c r="BH37" s="5">
        <v>68.250459282774102</v>
      </c>
      <c r="BI37" s="5">
        <v>70.647771677058643</v>
      </c>
      <c r="BJ37" s="5">
        <v>65.585277322999474</v>
      </c>
      <c r="BK37" s="5">
        <v>77.769828532477575</v>
      </c>
      <c r="BL37" s="5">
        <v>58.675996146365094</v>
      </c>
      <c r="BM37" s="5">
        <v>74.365978896118023</v>
      </c>
      <c r="BN37" s="5">
        <v>67.09943916177852</v>
      </c>
      <c r="BO37" s="5">
        <v>69.854353922394239</v>
      </c>
      <c r="BP37" s="5">
        <v>69.83278927874855</v>
      </c>
      <c r="BQ37" s="5">
        <v>67.024234007631449</v>
      </c>
      <c r="BR37" s="5">
        <v>72.362173477856544</v>
      </c>
      <c r="BS37" s="5">
        <v>66.26857475777868</v>
      </c>
      <c r="BT37" s="5">
        <v>69.208962006930392</v>
      </c>
      <c r="BU37" s="5">
        <v>80.680668114246174</v>
      </c>
      <c r="BV37" s="5">
        <v>63.219427075053666</v>
      </c>
      <c r="BW37" s="5">
        <v>57.768636965519391</v>
      </c>
      <c r="BX37" s="5">
        <v>85.034807933597762</v>
      </c>
      <c r="BY37" s="5">
        <v>69.625271902096301</v>
      </c>
      <c r="BZ37" s="5">
        <v>70.96924179743948</v>
      </c>
      <c r="CA37" s="5">
        <v>63.130953306356311</v>
      </c>
      <c r="CB37" s="5">
        <v>66.520984417826625</v>
      </c>
      <c r="CC37" s="5">
        <v>90.912188625151529</v>
      </c>
      <c r="CD37" s="5">
        <v>66.921435943070179</v>
      </c>
      <c r="CE37" s="5">
        <v>74.256495383107506</v>
      </c>
      <c r="CF37" s="5">
        <v>77.44505788690546</v>
      </c>
      <c r="CG37" s="5">
        <v>82.063405164200972</v>
      </c>
      <c r="CH37" s="5">
        <v>53.778476677741118</v>
      </c>
      <c r="CI37" s="5">
        <v>77.523693371764068</v>
      </c>
      <c r="CJ37" s="5">
        <v>64.779113347396546</v>
      </c>
      <c r="CK37" s="5">
        <v>79.722091242833187</v>
      </c>
      <c r="CL37" s="5">
        <v>55.989083304152906</v>
      </c>
      <c r="CM37" s="5">
        <v>72.316060957335765</v>
      </c>
      <c r="CN37" s="5">
        <v>81.30464791787341</v>
      </c>
      <c r="CO37" s="5">
        <v>72.073877387698232</v>
      </c>
      <c r="CP37" s="5">
        <v>74.876303369915775</v>
      </c>
      <c r="CQ37" s="5">
        <v>82.398266212461749</v>
      </c>
      <c r="CR37" s="5">
        <v>77.610597716390131</v>
      </c>
      <c r="CS37" s="5">
        <v>76.806385622528794</v>
      </c>
      <c r="CT37" s="5">
        <v>70.570163518494866</v>
      </c>
      <c r="CU37" s="5">
        <v>80.455677585069139</v>
      </c>
      <c r="CV37" s="5">
        <v>81.460789505476299</v>
      </c>
      <c r="CW37" s="5">
        <v>86.476815531195598</v>
      </c>
      <c r="CX37" s="5">
        <v>82.242091846846364</v>
      </c>
      <c r="CY37" s="5">
        <v>81.50446257666276</v>
      </c>
      <c r="CZ37" s="5">
        <v>67.607935156160337</v>
      </c>
      <c r="DA37" s="5">
        <v>82.088867277038929</v>
      </c>
      <c r="DB37" s="5">
        <v>79.044462366863101</v>
      </c>
      <c r="DC37" s="5">
        <v>73.950891168534937</v>
      </c>
      <c r="DD37" s="5">
        <v>89.359302580888098</v>
      </c>
      <c r="DE37" s="5"/>
      <c r="DF37" s="29">
        <v>0</v>
      </c>
      <c r="DG37" s="17">
        <v>0</v>
      </c>
      <c r="DH37" s="17">
        <v>0</v>
      </c>
      <c r="DI37" s="17">
        <v>0</v>
      </c>
      <c r="DJ37" s="17">
        <v>1</v>
      </c>
      <c r="DK37" s="17">
        <v>0</v>
      </c>
      <c r="DL37" s="17">
        <v>0</v>
      </c>
      <c r="DM37" s="17">
        <v>1</v>
      </c>
      <c r="DN37" s="17">
        <v>0</v>
      </c>
      <c r="DO37" s="17">
        <v>0</v>
      </c>
      <c r="DP37" s="17">
        <v>-1</v>
      </c>
      <c r="DQ37" s="17">
        <v>1</v>
      </c>
      <c r="DR37" s="17">
        <v>0</v>
      </c>
      <c r="DS37" s="17">
        <v>0</v>
      </c>
      <c r="DT37" s="17">
        <v>-1</v>
      </c>
      <c r="DU37" s="17">
        <v>0</v>
      </c>
      <c r="DV37" s="30">
        <v>-1</v>
      </c>
      <c r="DW37" s="5"/>
      <c r="DX37" s="5"/>
      <c r="DY37" s="5"/>
      <c r="DZ37" s="29">
        <v>-1</v>
      </c>
      <c r="EA37" s="17">
        <v>0</v>
      </c>
      <c r="EB37" s="17">
        <v>0</v>
      </c>
      <c r="EC37" s="17">
        <v>0</v>
      </c>
      <c r="ED37" s="17">
        <v>0</v>
      </c>
      <c r="EE37" s="17">
        <v>0</v>
      </c>
      <c r="EF37" s="17">
        <v>0</v>
      </c>
      <c r="EG37" s="17">
        <v>0</v>
      </c>
      <c r="EH37" s="17">
        <v>0</v>
      </c>
      <c r="EI37" s="17">
        <v>0</v>
      </c>
      <c r="EJ37" s="17">
        <v>0</v>
      </c>
      <c r="EK37" s="17">
        <v>-1</v>
      </c>
      <c r="EL37" s="17">
        <v>-1</v>
      </c>
      <c r="EM37" s="17">
        <v>-1</v>
      </c>
      <c r="EN37" s="17">
        <v>0</v>
      </c>
      <c r="EO37" s="17">
        <v>0</v>
      </c>
      <c r="EP37" s="17">
        <v>0</v>
      </c>
      <c r="EQ37" s="17">
        <v>0</v>
      </c>
      <c r="ER37" s="17">
        <v>-1</v>
      </c>
      <c r="ES37" s="17">
        <v>0</v>
      </c>
      <c r="ET37" s="17">
        <v>0</v>
      </c>
      <c r="EU37" s="17">
        <v>0</v>
      </c>
      <c r="EV37" s="17">
        <v>0</v>
      </c>
      <c r="EW37" s="17">
        <v>0</v>
      </c>
      <c r="EX37" s="17">
        <v>0</v>
      </c>
      <c r="EY37" s="17">
        <v>0</v>
      </c>
      <c r="EZ37" s="17">
        <v>0</v>
      </c>
      <c r="FA37" s="17">
        <v>1</v>
      </c>
      <c r="FB37" s="17">
        <v>0</v>
      </c>
      <c r="FC37" s="17">
        <v>0</v>
      </c>
      <c r="FD37" s="17">
        <v>0</v>
      </c>
      <c r="FE37" s="17">
        <v>1</v>
      </c>
      <c r="FF37" s="17">
        <v>0</v>
      </c>
      <c r="FG37" s="17">
        <v>0</v>
      </c>
      <c r="FH37" s="17">
        <v>0</v>
      </c>
      <c r="FI37" s="17">
        <v>1</v>
      </c>
      <c r="FJ37" s="17">
        <v>-1</v>
      </c>
      <c r="FK37" s="17">
        <v>0</v>
      </c>
      <c r="FL37" s="17">
        <v>0</v>
      </c>
      <c r="FM37" s="17">
        <v>0</v>
      </c>
      <c r="FN37" s="17">
        <v>0</v>
      </c>
      <c r="FO37" s="17">
        <v>0</v>
      </c>
      <c r="FP37" s="17">
        <v>0</v>
      </c>
      <c r="FQ37" s="17">
        <v>0</v>
      </c>
      <c r="FR37" s="17">
        <v>0</v>
      </c>
      <c r="FS37" s="17">
        <v>1</v>
      </c>
      <c r="FT37" s="17">
        <v>0</v>
      </c>
      <c r="FU37" s="17">
        <v>0</v>
      </c>
      <c r="FV37" s="17">
        <v>1</v>
      </c>
      <c r="FW37" s="17">
        <v>0</v>
      </c>
      <c r="FX37" s="17">
        <v>0</v>
      </c>
      <c r="FY37" s="17">
        <v>0</v>
      </c>
      <c r="FZ37" s="17">
        <v>0</v>
      </c>
      <c r="GA37" s="17">
        <v>1</v>
      </c>
      <c r="GB37" s="17">
        <v>0</v>
      </c>
      <c r="GC37" s="17">
        <v>0</v>
      </c>
      <c r="GD37" s="17">
        <v>0</v>
      </c>
      <c r="GE37" s="17">
        <v>1</v>
      </c>
      <c r="GF37" s="17">
        <v>0</v>
      </c>
      <c r="GG37" s="17">
        <v>0</v>
      </c>
      <c r="GH37" s="17">
        <v>0</v>
      </c>
      <c r="GI37" s="17">
        <v>0</v>
      </c>
      <c r="GJ37" s="17">
        <v>0</v>
      </c>
      <c r="GK37" s="17">
        <v>0</v>
      </c>
      <c r="GL37" s="17">
        <v>0</v>
      </c>
      <c r="GM37" s="17">
        <v>0</v>
      </c>
      <c r="GN37" s="17">
        <v>0</v>
      </c>
      <c r="GO37" s="17">
        <v>1</v>
      </c>
      <c r="GP37" s="17">
        <v>0</v>
      </c>
      <c r="GQ37" s="17">
        <v>0</v>
      </c>
      <c r="GR37" s="17">
        <v>0</v>
      </c>
      <c r="GS37" s="17">
        <v>0</v>
      </c>
      <c r="GT37" s="17">
        <v>0</v>
      </c>
      <c r="GU37" s="17">
        <v>1</v>
      </c>
      <c r="GV37" s="17">
        <v>1</v>
      </c>
      <c r="GW37" s="17">
        <v>0</v>
      </c>
      <c r="GX37" s="17">
        <v>0</v>
      </c>
      <c r="GY37" s="17">
        <v>1</v>
      </c>
      <c r="GZ37" s="17">
        <v>0</v>
      </c>
      <c r="HA37" s="17">
        <v>0</v>
      </c>
      <c r="HB37" s="30">
        <v>1</v>
      </c>
    </row>
    <row r="38" spans="1:210" ht="25.5" customHeight="1" x14ac:dyDescent="0.2">
      <c r="A38" s="48">
        <v>32</v>
      </c>
      <c r="B38" s="3" t="s">
        <v>309</v>
      </c>
      <c r="C38" s="10" t="s">
        <v>34</v>
      </c>
      <c r="D38" s="24" t="s">
        <v>28</v>
      </c>
      <c r="E38" s="23">
        <v>82.580084672411317</v>
      </c>
      <c r="F38" s="147">
        <v>12016</v>
      </c>
      <c r="G38" s="18"/>
      <c r="H38" s="5">
        <v>85.831540063180739</v>
      </c>
      <c r="I38" s="5">
        <v>80.584095010628502</v>
      </c>
      <c r="J38" s="5">
        <v>83.194866213082335</v>
      </c>
      <c r="K38" s="5">
        <v>79.771082133476909</v>
      </c>
      <c r="L38" s="5">
        <v>88.626296573533267</v>
      </c>
      <c r="M38" s="5">
        <v>81.305215933796475</v>
      </c>
      <c r="N38" s="5">
        <v>80.526120450475176</v>
      </c>
      <c r="O38" s="5">
        <v>85.838229668361848</v>
      </c>
      <c r="P38" s="5">
        <v>85.759990226626456</v>
      </c>
      <c r="Q38" s="5">
        <v>81.2488580000133</v>
      </c>
      <c r="R38" s="5">
        <v>78.221161114217978</v>
      </c>
      <c r="S38" s="5">
        <v>85.593677318897718</v>
      </c>
      <c r="T38" s="5">
        <v>81.689937265646876</v>
      </c>
      <c r="U38" s="5">
        <v>83.373529492847808</v>
      </c>
      <c r="V38" s="5">
        <v>86.424382423983843</v>
      </c>
      <c r="W38" s="5">
        <v>83.440337810468378</v>
      </c>
      <c r="X38" s="5">
        <v>78.637849772003477</v>
      </c>
      <c r="Y38" s="18"/>
      <c r="Z38" s="153">
        <v>73.002721242053468</v>
      </c>
      <c r="AA38" s="165">
        <v>95.236248597043257</v>
      </c>
      <c r="AB38" s="5">
        <v>74.571738888391735</v>
      </c>
      <c r="AC38" s="5">
        <v>85.495457166293136</v>
      </c>
      <c r="AD38" s="5">
        <v>84.058401328322645</v>
      </c>
      <c r="AE38" s="5">
        <v>83.635808697880435</v>
      </c>
      <c r="AF38" s="5">
        <v>82.190684227415559</v>
      </c>
      <c r="AG38" s="5">
        <v>79.41968764292298</v>
      </c>
      <c r="AH38" s="5">
        <v>83.664765150130975</v>
      </c>
      <c r="AI38" s="5">
        <v>85.695429568563839</v>
      </c>
      <c r="AJ38" s="5">
        <v>81.684190176704192</v>
      </c>
      <c r="AK38" s="5">
        <v>78.83678208599251</v>
      </c>
      <c r="AL38" s="5">
        <v>81.689937265646876</v>
      </c>
      <c r="AM38" s="5">
        <v>77.173139865403755</v>
      </c>
      <c r="AN38" s="5">
        <v>76.210202997869374</v>
      </c>
      <c r="AO38" s="5">
        <v>84.076327955584333</v>
      </c>
      <c r="AP38" s="5">
        <v>90.100324662138746</v>
      </c>
      <c r="AQ38" s="5">
        <v>84.958718255077343</v>
      </c>
      <c r="AR38" s="5">
        <v>80.262871853301192</v>
      </c>
      <c r="AS38" s="5">
        <v>80.714773149259997</v>
      </c>
      <c r="AT38" s="5">
        <v>77.288533819844886</v>
      </c>
      <c r="AU38" s="5">
        <v>76.120553308930795</v>
      </c>
      <c r="AV38" s="5">
        <v>83.898051592364837</v>
      </c>
      <c r="AW38" s="5">
        <v>84.24064814713978</v>
      </c>
      <c r="AX38" s="5">
        <v>80.861565068013419</v>
      </c>
      <c r="AY38" s="5">
        <v>76.47163379993647</v>
      </c>
      <c r="AZ38" s="5">
        <v>84.581835161603507</v>
      </c>
      <c r="BA38" s="5">
        <v>86.263430798519892</v>
      </c>
      <c r="BB38" s="5">
        <v>82.552269724730962</v>
      </c>
      <c r="BC38" s="5">
        <v>88.370308468854361</v>
      </c>
      <c r="BD38" s="5">
        <v>83.340441023439709</v>
      </c>
      <c r="BE38" s="5">
        <v>86.298691360934797</v>
      </c>
      <c r="BF38" s="5">
        <v>87.825669338842232</v>
      </c>
      <c r="BG38" s="5">
        <v>88.894839324488288</v>
      </c>
      <c r="BH38" s="5">
        <v>81.354033139463724</v>
      </c>
      <c r="BI38" s="5">
        <v>83.827511335450552</v>
      </c>
      <c r="BJ38" s="5">
        <v>78.010170339882961</v>
      </c>
      <c r="BK38" s="5">
        <v>84.552835349329698</v>
      </c>
      <c r="BL38" s="5">
        <v>79.740358486076346</v>
      </c>
      <c r="BM38" s="5">
        <v>87.824980604645248</v>
      </c>
      <c r="BN38" s="5">
        <v>75.231138853210695</v>
      </c>
      <c r="BO38" s="5">
        <v>77.482022726332119</v>
      </c>
      <c r="BP38" s="5">
        <v>88.005046951565888</v>
      </c>
      <c r="BQ38" s="5">
        <v>73.002721242053468</v>
      </c>
      <c r="BR38" s="5">
        <v>80.584095010628502</v>
      </c>
      <c r="BS38" s="5">
        <v>83.554137856891685</v>
      </c>
      <c r="BT38" s="5">
        <v>81.610347955819137</v>
      </c>
      <c r="BU38" s="5">
        <v>77.725911035935752</v>
      </c>
      <c r="BV38" s="5">
        <v>77.841919701979151</v>
      </c>
      <c r="BW38" s="5">
        <v>82.376003875993518</v>
      </c>
      <c r="BX38" s="5">
        <v>92.58304521011533</v>
      </c>
      <c r="BY38" s="5">
        <v>84.87870686430459</v>
      </c>
      <c r="BZ38" s="5">
        <v>82.881328588354435</v>
      </c>
      <c r="CA38" s="5">
        <v>79.386222913456109</v>
      </c>
      <c r="CB38" s="5">
        <v>83.290310206145662</v>
      </c>
      <c r="CC38" s="5">
        <v>94.67282133209892</v>
      </c>
      <c r="CD38" s="5">
        <v>84.085521233509013</v>
      </c>
      <c r="CE38" s="5">
        <v>90.752087330862835</v>
      </c>
      <c r="CF38" s="5">
        <v>87.188056249622264</v>
      </c>
      <c r="CG38" s="5">
        <v>84.699156852681114</v>
      </c>
      <c r="CH38" s="5">
        <v>90.206531577486842</v>
      </c>
      <c r="CI38" s="5">
        <v>88.705394809921984</v>
      </c>
      <c r="CJ38" s="5">
        <v>84.286604469454247</v>
      </c>
      <c r="CK38" s="5">
        <v>85.035077326764835</v>
      </c>
      <c r="CL38" s="5">
        <v>75.371225095163837</v>
      </c>
      <c r="CM38" s="5">
        <v>92.703181705677082</v>
      </c>
      <c r="CN38" s="5">
        <v>94.622143857944891</v>
      </c>
      <c r="CO38" s="5">
        <v>88.037916893716627</v>
      </c>
      <c r="CP38" s="5">
        <v>95.137238337819724</v>
      </c>
      <c r="CQ38" s="5">
        <v>88.250265597913</v>
      </c>
      <c r="CR38" s="5">
        <v>89.704265291460516</v>
      </c>
      <c r="CS38" s="5">
        <v>76.530595991709589</v>
      </c>
      <c r="CT38" s="5">
        <v>85.047898327082379</v>
      </c>
      <c r="CU38" s="5">
        <v>88.231704670085392</v>
      </c>
      <c r="CV38" s="5">
        <v>85.639403784065465</v>
      </c>
      <c r="CW38" s="5">
        <v>90.020146066846024</v>
      </c>
      <c r="CX38" s="5">
        <v>87.649143373104323</v>
      </c>
      <c r="CY38" s="5">
        <v>88.92000190192465</v>
      </c>
      <c r="CZ38" s="5">
        <v>87.561624470851925</v>
      </c>
      <c r="DA38" s="5">
        <v>95.236248597043257</v>
      </c>
      <c r="DB38" s="5">
        <v>92.165509066949426</v>
      </c>
      <c r="DC38" s="5">
        <v>87.390347114453292</v>
      </c>
      <c r="DD38" s="5">
        <v>94.447222733022002</v>
      </c>
      <c r="DE38" s="5"/>
      <c r="DF38" s="29">
        <v>0</v>
      </c>
      <c r="DG38" s="17">
        <v>0</v>
      </c>
      <c r="DH38" s="17">
        <v>0</v>
      </c>
      <c r="DI38" s="17">
        <v>0</v>
      </c>
      <c r="DJ38" s="17">
        <v>1</v>
      </c>
      <c r="DK38" s="17">
        <v>0</v>
      </c>
      <c r="DL38" s="17">
        <v>0</v>
      </c>
      <c r="DM38" s="17">
        <v>0</v>
      </c>
      <c r="DN38" s="17">
        <v>0</v>
      </c>
      <c r="DO38" s="17">
        <v>0</v>
      </c>
      <c r="DP38" s="17">
        <v>-1</v>
      </c>
      <c r="DQ38" s="17">
        <v>0</v>
      </c>
      <c r="DR38" s="17">
        <v>0</v>
      </c>
      <c r="DS38" s="17">
        <v>0</v>
      </c>
      <c r="DT38" s="17">
        <v>0</v>
      </c>
      <c r="DU38" s="17">
        <v>0</v>
      </c>
      <c r="DV38" s="30">
        <v>0</v>
      </c>
      <c r="DW38" s="5"/>
      <c r="DX38" s="5"/>
      <c r="DY38" s="5"/>
      <c r="DZ38" s="29">
        <v>-1</v>
      </c>
      <c r="EA38" s="17">
        <v>0</v>
      </c>
      <c r="EB38" s="17">
        <v>0</v>
      </c>
      <c r="EC38" s="17">
        <v>0</v>
      </c>
      <c r="ED38" s="17">
        <v>0</v>
      </c>
      <c r="EE38" s="17">
        <v>0</v>
      </c>
      <c r="EF38" s="17">
        <v>0</v>
      </c>
      <c r="EG38" s="17">
        <v>0</v>
      </c>
      <c r="EH38" s="17">
        <v>0</v>
      </c>
      <c r="EI38" s="17">
        <v>0</v>
      </c>
      <c r="EJ38" s="17">
        <v>0</v>
      </c>
      <c r="EK38" s="17">
        <v>0</v>
      </c>
      <c r="EL38" s="17">
        <v>-1</v>
      </c>
      <c r="EM38" s="17">
        <v>0</v>
      </c>
      <c r="EN38" s="17">
        <v>1</v>
      </c>
      <c r="EO38" s="17">
        <v>0</v>
      </c>
      <c r="EP38" s="17">
        <v>0</v>
      </c>
      <c r="EQ38" s="17">
        <v>0</v>
      </c>
      <c r="ER38" s="17">
        <v>0</v>
      </c>
      <c r="ES38" s="17">
        <v>0</v>
      </c>
      <c r="ET38" s="17">
        <v>0</v>
      </c>
      <c r="EU38" s="17">
        <v>0</v>
      </c>
      <c r="EV38" s="17">
        <v>0</v>
      </c>
      <c r="EW38" s="17">
        <v>0</v>
      </c>
      <c r="EX38" s="17">
        <v>0</v>
      </c>
      <c r="EY38" s="17">
        <v>0</v>
      </c>
      <c r="EZ38" s="17">
        <v>0</v>
      </c>
      <c r="FA38" s="17">
        <v>0</v>
      </c>
      <c r="FB38" s="17">
        <v>0</v>
      </c>
      <c r="FC38" s="17">
        <v>0</v>
      </c>
      <c r="FD38" s="17">
        <v>0</v>
      </c>
      <c r="FE38" s="17">
        <v>1</v>
      </c>
      <c r="FF38" s="17">
        <v>0</v>
      </c>
      <c r="FG38" s="17">
        <v>0</v>
      </c>
      <c r="FH38" s="17">
        <v>0</v>
      </c>
      <c r="FI38" s="17">
        <v>0</v>
      </c>
      <c r="FJ38" s="17">
        <v>0</v>
      </c>
      <c r="FK38" s="17">
        <v>0</v>
      </c>
      <c r="FL38" s="17">
        <v>0</v>
      </c>
      <c r="FM38" s="17">
        <v>0</v>
      </c>
      <c r="FN38" s="17">
        <v>0</v>
      </c>
      <c r="FO38" s="17">
        <v>0</v>
      </c>
      <c r="FP38" s="17">
        <v>0</v>
      </c>
      <c r="FQ38" s="17">
        <v>0</v>
      </c>
      <c r="FR38" s="17">
        <v>0</v>
      </c>
      <c r="FS38" s="17">
        <v>0</v>
      </c>
      <c r="FT38" s="17">
        <v>0</v>
      </c>
      <c r="FU38" s="17">
        <v>0</v>
      </c>
      <c r="FV38" s="17">
        <v>0</v>
      </c>
      <c r="FW38" s="17">
        <v>0</v>
      </c>
      <c r="FX38" s="17">
        <v>0</v>
      </c>
      <c r="FY38" s="17">
        <v>0</v>
      </c>
      <c r="FZ38" s="17">
        <v>0</v>
      </c>
      <c r="GA38" s="17">
        <v>1</v>
      </c>
      <c r="GB38" s="17">
        <v>0</v>
      </c>
      <c r="GC38" s="17">
        <v>0</v>
      </c>
      <c r="GD38" s="17">
        <v>0</v>
      </c>
      <c r="GE38" s="17">
        <v>0</v>
      </c>
      <c r="GF38" s="17">
        <v>0</v>
      </c>
      <c r="GG38" s="17">
        <v>0</v>
      </c>
      <c r="GH38" s="17">
        <v>0</v>
      </c>
      <c r="GI38" s="17">
        <v>0</v>
      </c>
      <c r="GJ38" s="17">
        <v>0</v>
      </c>
      <c r="GK38" s="17">
        <v>0</v>
      </c>
      <c r="GL38" s="17">
        <v>1</v>
      </c>
      <c r="GM38" s="17">
        <v>0</v>
      </c>
      <c r="GN38" s="17">
        <v>1</v>
      </c>
      <c r="GO38" s="17">
        <v>0</v>
      </c>
      <c r="GP38" s="17">
        <v>0</v>
      </c>
      <c r="GQ38" s="17">
        <v>0</v>
      </c>
      <c r="GR38" s="17">
        <v>0</v>
      </c>
      <c r="GS38" s="17">
        <v>0</v>
      </c>
      <c r="GT38" s="17">
        <v>0</v>
      </c>
      <c r="GU38" s="17">
        <v>0</v>
      </c>
      <c r="GV38" s="17">
        <v>0</v>
      </c>
      <c r="GW38" s="17">
        <v>0</v>
      </c>
      <c r="GX38" s="17">
        <v>0</v>
      </c>
      <c r="GY38" s="17">
        <v>1</v>
      </c>
      <c r="GZ38" s="17">
        <v>0</v>
      </c>
      <c r="HA38" s="17">
        <v>0</v>
      </c>
      <c r="HB38" s="30">
        <v>1</v>
      </c>
    </row>
    <row r="39" spans="1:210" ht="25.5" customHeight="1" x14ac:dyDescent="0.2">
      <c r="A39" s="48">
        <v>33</v>
      </c>
      <c r="B39" s="3" t="s">
        <v>309</v>
      </c>
      <c r="C39" s="10" t="s">
        <v>36</v>
      </c>
      <c r="D39" s="24" t="s">
        <v>7</v>
      </c>
      <c r="E39" s="23">
        <v>71.474312664671075</v>
      </c>
      <c r="F39" s="147">
        <v>12567</v>
      </c>
      <c r="G39" s="18"/>
      <c r="H39" s="5">
        <v>75.29559141895254</v>
      </c>
      <c r="I39" s="5">
        <v>75.378225256566495</v>
      </c>
      <c r="J39" s="5">
        <v>75.63998049671244</v>
      </c>
      <c r="K39" s="5">
        <v>72.513984848074642</v>
      </c>
      <c r="L39" s="5">
        <v>78.106302444093771</v>
      </c>
      <c r="M39" s="5">
        <v>68.759553406801615</v>
      </c>
      <c r="N39" s="5">
        <v>65.806576174447258</v>
      </c>
      <c r="O39" s="5">
        <v>78.731366140309689</v>
      </c>
      <c r="P39" s="5">
        <v>74.925195012395648</v>
      </c>
      <c r="Q39" s="5">
        <v>69.475205377896756</v>
      </c>
      <c r="R39" s="5">
        <v>67.511212679158177</v>
      </c>
      <c r="S39" s="5">
        <v>78.890299994007918</v>
      </c>
      <c r="T39" s="5">
        <v>69.335888158843744</v>
      </c>
      <c r="U39" s="5">
        <v>67.969886383605726</v>
      </c>
      <c r="V39" s="5">
        <v>67.489842802786669</v>
      </c>
      <c r="W39" s="5">
        <v>74.410587585261979</v>
      </c>
      <c r="X39" s="5">
        <v>62.014928141608316</v>
      </c>
      <c r="Y39" s="18"/>
      <c r="Z39" s="153">
        <v>58.883163867788703</v>
      </c>
      <c r="AA39" s="165">
        <v>94.354658593904858</v>
      </c>
      <c r="AB39" s="5">
        <v>65.085928596239981</v>
      </c>
      <c r="AC39" s="5">
        <v>69.874900193595721</v>
      </c>
      <c r="AD39" s="5">
        <v>75.873168729607158</v>
      </c>
      <c r="AE39" s="5">
        <v>75.472780456900111</v>
      </c>
      <c r="AF39" s="5">
        <v>71.147187294063144</v>
      </c>
      <c r="AG39" s="5">
        <v>61.787974544404101</v>
      </c>
      <c r="AH39" s="5">
        <v>70.431750239933351</v>
      </c>
      <c r="AI39" s="5">
        <v>76.862519955007556</v>
      </c>
      <c r="AJ39" s="5">
        <v>67.573725127360532</v>
      </c>
      <c r="AK39" s="5">
        <v>66.448119872751064</v>
      </c>
      <c r="AL39" s="5">
        <v>69.335888158843744</v>
      </c>
      <c r="AM39" s="5">
        <v>60.806902286461181</v>
      </c>
      <c r="AN39" s="5">
        <v>66.820113275097313</v>
      </c>
      <c r="AO39" s="5">
        <v>60.560801437153536</v>
      </c>
      <c r="AP39" s="5">
        <v>78.604771263684313</v>
      </c>
      <c r="AQ39" s="5">
        <v>73.893009806887505</v>
      </c>
      <c r="AR39" s="5">
        <v>71.53106043109662</v>
      </c>
      <c r="AS39" s="5">
        <v>68.204520386796887</v>
      </c>
      <c r="AT39" s="5">
        <v>62.763284451459633</v>
      </c>
      <c r="AU39" s="5">
        <v>66.319205919182693</v>
      </c>
      <c r="AV39" s="5">
        <v>67.040621980465303</v>
      </c>
      <c r="AW39" s="5">
        <v>74.187178671212521</v>
      </c>
      <c r="AX39" s="5">
        <v>71.639021009386738</v>
      </c>
      <c r="AY39" s="5">
        <v>63.966152582170324</v>
      </c>
      <c r="AZ39" s="5">
        <v>69.570533378266035</v>
      </c>
      <c r="BA39" s="5">
        <v>77.987912062194113</v>
      </c>
      <c r="BB39" s="5">
        <v>74.097296622792953</v>
      </c>
      <c r="BC39" s="5">
        <v>79.093142746178074</v>
      </c>
      <c r="BD39" s="5">
        <v>75.760535916378785</v>
      </c>
      <c r="BE39" s="5">
        <v>74.318224842977827</v>
      </c>
      <c r="BF39" s="5">
        <v>78.010588813821883</v>
      </c>
      <c r="BG39" s="5">
        <v>77.460935244228878</v>
      </c>
      <c r="BH39" s="5">
        <v>77.082593359536588</v>
      </c>
      <c r="BI39" s="5">
        <v>72.676439070833126</v>
      </c>
      <c r="BJ39" s="5">
        <v>63.162989242128894</v>
      </c>
      <c r="BK39" s="5">
        <v>82.679519841945961</v>
      </c>
      <c r="BL39" s="5">
        <v>66.342938735670089</v>
      </c>
      <c r="BM39" s="5">
        <v>74.660263182963249</v>
      </c>
      <c r="BN39" s="5">
        <v>70.852772417713879</v>
      </c>
      <c r="BO39" s="5">
        <v>64.968209898127284</v>
      </c>
      <c r="BP39" s="5">
        <v>83.021637195176112</v>
      </c>
      <c r="BQ39" s="5">
        <v>60.093793727538049</v>
      </c>
      <c r="BR39" s="5">
        <v>75.378225256566495</v>
      </c>
      <c r="BS39" s="5">
        <v>70.470483849813817</v>
      </c>
      <c r="BT39" s="5">
        <v>70.708838734524406</v>
      </c>
      <c r="BU39" s="5">
        <v>65.743036207523971</v>
      </c>
      <c r="BV39" s="5">
        <v>64.075180992168995</v>
      </c>
      <c r="BW39" s="5">
        <v>58.883163867788703</v>
      </c>
      <c r="BX39" s="5">
        <v>91.653431044401756</v>
      </c>
      <c r="BY39" s="5">
        <v>73.294726884682277</v>
      </c>
      <c r="BZ39" s="5">
        <v>76.371528892619096</v>
      </c>
      <c r="CA39" s="5">
        <v>82.307081251526483</v>
      </c>
      <c r="CB39" s="5">
        <v>75.923887107975247</v>
      </c>
      <c r="CC39" s="5">
        <v>87.409438399221429</v>
      </c>
      <c r="CD39" s="5">
        <v>78.807773951489679</v>
      </c>
      <c r="CE39" s="5">
        <v>68.421020029749627</v>
      </c>
      <c r="CF39" s="5">
        <v>87.969157492998789</v>
      </c>
      <c r="CG39" s="5">
        <v>87.16184326889622</v>
      </c>
      <c r="CH39" s="5">
        <v>67.064521141519407</v>
      </c>
      <c r="CI39" s="5">
        <v>83.250523542040966</v>
      </c>
      <c r="CJ39" s="5">
        <v>82.704285898747486</v>
      </c>
      <c r="CK39" s="5">
        <v>84.235942547748564</v>
      </c>
      <c r="CL39" s="5">
        <v>79.408108105106948</v>
      </c>
      <c r="CM39" s="5">
        <v>80.319055826071278</v>
      </c>
      <c r="CN39" s="5">
        <v>77.820353994351322</v>
      </c>
      <c r="CO39" s="5">
        <v>79.892115332015138</v>
      </c>
      <c r="CP39" s="5">
        <v>86.449578601685445</v>
      </c>
      <c r="CQ39" s="5">
        <v>77.191558424461888</v>
      </c>
      <c r="CR39" s="5">
        <v>82.797214731381302</v>
      </c>
      <c r="CS39" s="5">
        <v>89.144016448725267</v>
      </c>
      <c r="CT39" s="5">
        <v>79.450445971843436</v>
      </c>
      <c r="CU39" s="5">
        <v>84.634837265147183</v>
      </c>
      <c r="CV39" s="5">
        <v>78.872642956647326</v>
      </c>
      <c r="CW39" s="5">
        <v>84.09605198792049</v>
      </c>
      <c r="CX39" s="5">
        <v>74.220287638835785</v>
      </c>
      <c r="CY39" s="5">
        <v>88.756268929378862</v>
      </c>
      <c r="CZ39" s="5">
        <v>72.914304318170124</v>
      </c>
      <c r="DA39" s="5">
        <v>94.354658593904858</v>
      </c>
      <c r="DB39" s="5">
        <v>84.775181580380661</v>
      </c>
      <c r="DC39" s="5">
        <v>87.702953781280954</v>
      </c>
      <c r="DD39" s="5">
        <v>80.631768517365828</v>
      </c>
      <c r="DE39" s="5"/>
      <c r="DF39" s="29">
        <v>0</v>
      </c>
      <c r="DG39" s="17">
        <v>0</v>
      </c>
      <c r="DH39" s="17">
        <v>1</v>
      </c>
      <c r="DI39" s="17">
        <v>0</v>
      </c>
      <c r="DJ39" s="17">
        <v>1</v>
      </c>
      <c r="DK39" s="17">
        <v>0</v>
      </c>
      <c r="DL39" s="17">
        <v>0</v>
      </c>
      <c r="DM39" s="17">
        <v>1</v>
      </c>
      <c r="DN39" s="17">
        <v>0</v>
      </c>
      <c r="DO39" s="17">
        <v>0</v>
      </c>
      <c r="DP39" s="17">
        <v>0</v>
      </c>
      <c r="DQ39" s="17">
        <v>1</v>
      </c>
      <c r="DR39" s="17">
        <v>0</v>
      </c>
      <c r="DS39" s="17">
        <v>0</v>
      </c>
      <c r="DT39" s="17">
        <v>0</v>
      </c>
      <c r="DU39" s="17">
        <v>0</v>
      </c>
      <c r="DV39" s="30">
        <v>-1</v>
      </c>
      <c r="DW39" s="5"/>
      <c r="DX39" s="5"/>
      <c r="DY39" s="5"/>
      <c r="DZ39" s="29">
        <v>0</v>
      </c>
      <c r="EA39" s="17">
        <v>0</v>
      </c>
      <c r="EB39" s="17">
        <v>0</v>
      </c>
      <c r="EC39" s="17">
        <v>0</v>
      </c>
      <c r="ED39" s="17">
        <v>0</v>
      </c>
      <c r="EE39" s="17">
        <v>-1</v>
      </c>
      <c r="EF39" s="17">
        <v>0</v>
      </c>
      <c r="EG39" s="17">
        <v>0</v>
      </c>
      <c r="EH39" s="17">
        <v>0</v>
      </c>
      <c r="EI39" s="17">
        <v>0</v>
      </c>
      <c r="EJ39" s="17">
        <v>0</v>
      </c>
      <c r="EK39" s="17">
        <v>-1</v>
      </c>
      <c r="EL39" s="17">
        <v>0</v>
      </c>
      <c r="EM39" s="17">
        <v>-1</v>
      </c>
      <c r="EN39" s="17">
        <v>1</v>
      </c>
      <c r="EO39" s="17">
        <v>0</v>
      </c>
      <c r="EP39" s="17">
        <v>0</v>
      </c>
      <c r="EQ39" s="17">
        <v>0</v>
      </c>
      <c r="ER39" s="17">
        <v>-1</v>
      </c>
      <c r="ES39" s="17">
        <v>0</v>
      </c>
      <c r="ET39" s="17">
        <v>0</v>
      </c>
      <c r="EU39" s="17">
        <v>0</v>
      </c>
      <c r="EV39" s="17">
        <v>0</v>
      </c>
      <c r="EW39" s="17">
        <v>-1</v>
      </c>
      <c r="EX39" s="17">
        <v>0</v>
      </c>
      <c r="EY39" s="17">
        <v>0</v>
      </c>
      <c r="EZ39" s="17">
        <v>0</v>
      </c>
      <c r="FA39" s="17">
        <v>1</v>
      </c>
      <c r="FB39" s="17">
        <v>0</v>
      </c>
      <c r="FC39" s="17">
        <v>0</v>
      </c>
      <c r="FD39" s="17">
        <v>0</v>
      </c>
      <c r="FE39" s="17">
        <v>0</v>
      </c>
      <c r="FF39" s="17">
        <v>0</v>
      </c>
      <c r="FG39" s="17">
        <v>0</v>
      </c>
      <c r="FH39" s="17">
        <v>0</v>
      </c>
      <c r="FI39" s="17">
        <v>1</v>
      </c>
      <c r="FJ39" s="17">
        <v>0</v>
      </c>
      <c r="FK39" s="17">
        <v>0</v>
      </c>
      <c r="FL39" s="17">
        <v>0</v>
      </c>
      <c r="FM39" s="17">
        <v>0</v>
      </c>
      <c r="FN39" s="17">
        <v>1</v>
      </c>
      <c r="FO39" s="17">
        <v>0</v>
      </c>
      <c r="FP39" s="17">
        <v>0</v>
      </c>
      <c r="FQ39" s="17">
        <v>0</v>
      </c>
      <c r="FR39" s="17">
        <v>0</v>
      </c>
      <c r="FS39" s="17">
        <v>0</v>
      </c>
      <c r="FT39" s="17">
        <v>0</v>
      </c>
      <c r="FU39" s="17">
        <v>-1</v>
      </c>
      <c r="FV39" s="17">
        <v>1</v>
      </c>
      <c r="FW39" s="17">
        <v>0</v>
      </c>
      <c r="FX39" s="17">
        <v>0</v>
      </c>
      <c r="FY39" s="17">
        <v>0</v>
      </c>
      <c r="FZ39" s="17">
        <v>0</v>
      </c>
      <c r="GA39" s="17">
        <v>1</v>
      </c>
      <c r="GB39" s="17">
        <v>0</v>
      </c>
      <c r="GC39" s="17">
        <v>0</v>
      </c>
      <c r="GD39" s="17">
        <v>1</v>
      </c>
      <c r="GE39" s="17">
        <v>1</v>
      </c>
      <c r="GF39" s="17">
        <v>0</v>
      </c>
      <c r="GG39" s="17">
        <v>0</v>
      </c>
      <c r="GH39" s="17">
        <v>0</v>
      </c>
      <c r="GI39" s="17">
        <v>0</v>
      </c>
      <c r="GJ39" s="17">
        <v>0</v>
      </c>
      <c r="GK39" s="17">
        <v>0</v>
      </c>
      <c r="GL39" s="17">
        <v>0</v>
      </c>
      <c r="GM39" s="17">
        <v>0</v>
      </c>
      <c r="GN39" s="17">
        <v>1</v>
      </c>
      <c r="GO39" s="17">
        <v>0</v>
      </c>
      <c r="GP39" s="17">
        <v>0</v>
      </c>
      <c r="GQ39" s="17">
        <v>1</v>
      </c>
      <c r="GR39" s="17">
        <v>0</v>
      </c>
      <c r="GS39" s="17">
        <v>0</v>
      </c>
      <c r="GT39" s="17">
        <v>0</v>
      </c>
      <c r="GU39" s="17">
        <v>0</v>
      </c>
      <c r="GV39" s="17">
        <v>0</v>
      </c>
      <c r="GW39" s="17">
        <v>1</v>
      </c>
      <c r="GX39" s="17">
        <v>0</v>
      </c>
      <c r="GY39" s="17">
        <v>1</v>
      </c>
      <c r="GZ39" s="17">
        <v>0</v>
      </c>
      <c r="HA39" s="17">
        <v>1</v>
      </c>
      <c r="HB39" s="30">
        <v>0</v>
      </c>
    </row>
    <row r="40" spans="1:210" ht="25.5" customHeight="1" x14ac:dyDescent="0.2">
      <c r="A40" s="48">
        <v>34</v>
      </c>
      <c r="B40" s="3" t="s">
        <v>309</v>
      </c>
      <c r="C40" s="10" t="s">
        <v>35</v>
      </c>
      <c r="D40" s="24" t="s">
        <v>18</v>
      </c>
      <c r="E40" s="23">
        <v>58.240667027266632</v>
      </c>
      <c r="F40" s="147">
        <v>16912</v>
      </c>
      <c r="G40" s="18"/>
      <c r="H40" s="5">
        <v>67.75862801101151</v>
      </c>
      <c r="I40" s="5">
        <v>56.271997221304304</v>
      </c>
      <c r="J40" s="5">
        <v>60.146054113915127</v>
      </c>
      <c r="K40" s="5">
        <v>58.257056725460124</v>
      </c>
      <c r="L40" s="5">
        <v>66.481571851868097</v>
      </c>
      <c r="M40" s="5">
        <v>58.04392750515234</v>
      </c>
      <c r="N40" s="5">
        <v>54.690982872018203</v>
      </c>
      <c r="O40" s="5">
        <v>66.092026291048384</v>
      </c>
      <c r="P40" s="5">
        <v>63.365165685670036</v>
      </c>
      <c r="Q40" s="5">
        <v>55.582421680235164</v>
      </c>
      <c r="R40" s="5">
        <v>50.953136660470243</v>
      </c>
      <c r="S40" s="5">
        <v>62.964343307260897</v>
      </c>
      <c r="T40" s="5">
        <v>62.048662542284447</v>
      </c>
      <c r="U40" s="5">
        <v>54.881073802686501</v>
      </c>
      <c r="V40" s="5">
        <v>55.383983988869346</v>
      </c>
      <c r="W40" s="5">
        <v>59.609656578041339</v>
      </c>
      <c r="X40" s="5">
        <v>47.171305087785534</v>
      </c>
      <c r="Y40" s="18"/>
      <c r="Z40" s="153">
        <v>36.560840370471141</v>
      </c>
      <c r="AA40" s="165">
        <v>81.91258015844474</v>
      </c>
      <c r="AB40" s="5">
        <v>47.24125473833017</v>
      </c>
      <c r="AC40" s="5">
        <v>56.705533059754579</v>
      </c>
      <c r="AD40" s="5">
        <v>65.432309023808457</v>
      </c>
      <c r="AE40" s="5">
        <v>59.728691481797426</v>
      </c>
      <c r="AF40" s="5">
        <v>55.193133535626018</v>
      </c>
      <c r="AG40" s="5">
        <v>55.16437718512077</v>
      </c>
      <c r="AH40" s="5">
        <v>60.645639937872843</v>
      </c>
      <c r="AI40" s="5">
        <v>64.651783694662839</v>
      </c>
      <c r="AJ40" s="5">
        <v>55.094374934924026</v>
      </c>
      <c r="AK40" s="5">
        <v>51.796863270807748</v>
      </c>
      <c r="AL40" s="5">
        <v>62.048662542284447</v>
      </c>
      <c r="AM40" s="5">
        <v>49.803439709963101</v>
      </c>
      <c r="AN40" s="5">
        <v>51.744519105022299</v>
      </c>
      <c r="AO40" s="5">
        <v>47.133389860609746</v>
      </c>
      <c r="AP40" s="5">
        <v>67.696135908349291</v>
      </c>
      <c r="AQ40" s="5">
        <v>64.544631405363674</v>
      </c>
      <c r="AR40" s="5">
        <v>53.466196692258116</v>
      </c>
      <c r="AS40" s="5">
        <v>51.270596716145413</v>
      </c>
      <c r="AT40" s="5">
        <v>43.079798788348732</v>
      </c>
      <c r="AU40" s="5">
        <v>53.259999673170292</v>
      </c>
      <c r="AV40" s="5">
        <v>52.944782158671643</v>
      </c>
      <c r="AW40" s="5">
        <v>60.782864672678706</v>
      </c>
      <c r="AX40" s="5">
        <v>55.012679396533329</v>
      </c>
      <c r="AY40" s="5">
        <v>47.1680186789484</v>
      </c>
      <c r="AZ40" s="5">
        <v>59.069353311551318</v>
      </c>
      <c r="BA40" s="5">
        <v>58.126894688645336</v>
      </c>
      <c r="BB40" s="5">
        <v>59.051468310684427</v>
      </c>
      <c r="BC40" s="5">
        <v>69.116866877869853</v>
      </c>
      <c r="BD40" s="5">
        <v>53.158616435593146</v>
      </c>
      <c r="BE40" s="5">
        <v>61.622403008631821</v>
      </c>
      <c r="BF40" s="5">
        <v>63.397036919123153</v>
      </c>
      <c r="BG40" s="5">
        <v>65.861128261261399</v>
      </c>
      <c r="BH40" s="5">
        <v>59.550055140219229</v>
      </c>
      <c r="BI40" s="5">
        <v>57.258820270531466</v>
      </c>
      <c r="BJ40" s="5">
        <v>54.441695247108157</v>
      </c>
      <c r="BK40" s="5">
        <v>71.515821548039042</v>
      </c>
      <c r="BL40" s="5">
        <v>57.027171431909593</v>
      </c>
      <c r="BM40" s="5">
        <v>70.164029774074322</v>
      </c>
      <c r="BN40" s="5">
        <v>53.925646911204929</v>
      </c>
      <c r="BO40" s="5">
        <v>55.036599310666169</v>
      </c>
      <c r="BP40" s="5">
        <v>62.460946360294457</v>
      </c>
      <c r="BQ40" s="5">
        <v>36.560840370471141</v>
      </c>
      <c r="BR40" s="5">
        <v>56.271997221304304</v>
      </c>
      <c r="BS40" s="5">
        <v>52.190563907570095</v>
      </c>
      <c r="BT40" s="5">
        <v>62.566432704232241</v>
      </c>
      <c r="BU40" s="5">
        <v>53.878562834551914</v>
      </c>
      <c r="BV40" s="5">
        <v>47.518268018788788</v>
      </c>
      <c r="BW40" s="5">
        <v>43.571517752567807</v>
      </c>
      <c r="BX40" s="5">
        <v>76.664476002735867</v>
      </c>
      <c r="BY40" s="5">
        <v>62.560327121536375</v>
      </c>
      <c r="BZ40" s="5">
        <v>66.078127878258016</v>
      </c>
      <c r="CA40" s="5">
        <v>55.52855692057895</v>
      </c>
      <c r="CB40" s="5">
        <v>68.101663121736607</v>
      </c>
      <c r="CC40" s="5">
        <v>68.803488845941914</v>
      </c>
      <c r="CD40" s="5">
        <v>56.398656116048215</v>
      </c>
      <c r="CE40" s="5">
        <v>51.694342844433628</v>
      </c>
      <c r="CF40" s="5">
        <v>69.6079668663576</v>
      </c>
      <c r="CG40" s="5">
        <v>74.437132699279715</v>
      </c>
      <c r="CH40" s="5">
        <v>48.819404167123515</v>
      </c>
      <c r="CI40" s="5">
        <v>63.891007292678218</v>
      </c>
      <c r="CJ40" s="5">
        <v>63.790348280094889</v>
      </c>
      <c r="CK40" s="5">
        <v>61.220793728580645</v>
      </c>
      <c r="CL40" s="5">
        <v>53.581161022938574</v>
      </c>
      <c r="CM40" s="5">
        <v>67.738232852353974</v>
      </c>
      <c r="CN40" s="5">
        <v>68.976372433519401</v>
      </c>
      <c r="CO40" s="5">
        <v>61.481774171190231</v>
      </c>
      <c r="CP40" s="5">
        <v>81.91258015844474</v>
      </c>
      <c r="CQ40" s="5">
        <v>71.320111518440385</v>
      </c>
      <c r="CR40" s="5">
        <v>68.995523977553958</v>
      </c>
      <c r="CS40" s="5">
        <v>69.879257006141955</v>
      </c>
      <c r="CT40" s="5">
        <v>57.898812605281179</v>
      </c>
      <c r="CU40" s="5">
        <v>72.290887857485103</v>
      </c>
      <c r="CV40" s="5">
        <v>56.633621594278814</v>
      </c>
      <c r="CW40" s="5">
        <v>70.675516353565456</v>
      </c>
      <c r="CX40" s="5">
        <v>71.415785608809273</v>
      </c>
      <c r="CY40" s="5">
        <v>78.769537852419859</v>
      </c>
      <c r="CZ40" s="5">
        <v>59.856056912062797</v>
      </c>
      <c r="DA40" s="5">
        <v>73.989133273131984</v>
      </c>
      <c r="DB40" s="5">
        <v>59.759034762594666</v>
      </c>
      <c r="DC40" s="5">
        <v>66.181362090376197</v>
      </c>
      <c r="DD40" s="5">
        <v>75.433348445516174</v>
      </c>
      <c r="DE40" s="5"/>
      <c r="DF40" s="29">
        <v>1</v>
      </c>
      <c r="DG40" s="17">
        <v>0</v>
      </c>
      <c r="DH40" s="17">
        <v>0</v>
      </c>
      <c r="DI40" s="17">
        <v>0</v>
      </c>
      <c r="DJ40" s="17">
        <v>1</v>
      </c>
      <c r="DK40" s="17">
        <v>0</v>
      </c>
      <c r="DL40" s="17">
        <v>0</v>
      </c>
      <c r="DM40" s="17">
        <v>1</v>
      </c>
      <c r="DN40" s="17">
        <v>1</v>
      </c>
      <c r="DO40" s="17">
        <v>0</v>
      </c>
      <c r="DP40" s="17">
        <v>-1</v>
      </c>
      <c r="DQ40" s="17">
        <v>0</v>
      </c>
      <c r="DR40" s="17">
        <v>0</v>
      </c>
      <c r="DS40" s="17">
        <v>0</v>
      </c>
      <c r="DT40" s="17">
        <v>0</v>
      </c>
      <c r="DU40" s="17">
        <v>0</v>
      </c>
      <c r="DV40" s="30">
        <v>-1</v>
      </c>
      <c r="DW40" s="5"/>
      <c r="DX40" s="5"/>
      <c r="DY40" s="5"/>
      <c r="DZ40" s="29">
        <v>-1</v>
      </c>
      <c r="EA40" s="17">
        <v>0</v>
      </c>
      <c r="EB40" s="17">
        <v>1</v>
      </c>
      <c r="EC40" s="17">
        <v>0</v>
      </c>
      <c r="ED40" s="17">
        <v>0</v>
      </c>
      <c r="EE40" s="17">
        <v>0</v>
      </c>
      <c r="EF40" s="17">
        <v>0</v>
      </c>
      <c r="EG40" s="17">
        <v>1</v>
      </c>
      <c r="EH40" s="17">
        <v>0</v>
      </c>
      <c r="EI40" s="17">
        <v>0</v>
      </c>
      <c r="EJ40" s="17">
        <v>0</v>
      </c>
      <c r="EK40" s="17">
        <v>-1</v>
      </c>
      <c r="EL40" s="17">
        <v>-1</v>
      </c>
      <c r="EM40" s="17">
        <v>-1</v>
      </c>
      <c r="EN40" s="17">
        <v>1</v>
      </c>
      <c r="EO40" s="17">
        <v>0</v>
      </c>
      <c r="EP40" s="17">
        <v>0</v>
      </c>
      <c r="EQ40" s="17">
        <v>0</v>
      </c>
      <c r="ER40" s="17">
        <v>-1</v>
      </c>
      <c r="ES40" s="17">
        <v>0</v>
      </c>
      <c r="ET40" s="17">
        <v>0</v>
      </c>
      <c r="EU40" s="17">
        <v>0</v>
      </c>
      <c r="EV40" s="17">
        <v>0</v>
      </c>
      <c r="EW40" s="17">
        <v>-1</v>
      </c>
      <c r="EX40" s="17">
        <v>0</v>
      </c>
      <c r="EY40" s="17">
        <v>0</v>
      </c>
      <c r="EZ40" s="17">
        <v>0</v>
      </c>
      <c r="FA40" s="17">
        <v>1</v>
      </c>
      <c r="FB40" s="17">
        <v>0</v>
      </c>
      <c r="FC40" s="17">
        <v>0</v>
      </c>
      <c r="FD40" s="17">
        <v>0</v>
      </c>
      <c r="FE40" s="17">
        <v>1</v>
      </c>
      <c r="FF40" s="17">
        <v>0</v>
      </c>
      <c r="FG40" s="17">
        <v>0</v>
      </c>
      <c r="FH40" s="17">
        <v>0</v>
      </c>
      <c r="FI40" s="17">
        <v>1</v>
      </c>
      <c r="FJ40" s="17">
        <v>0</v>
      </c>
      <c r="FK40" s="17">
        <v>1</v>
      </c>
      <c r="FL40" s="17">
        <v>0</v>
      </c>
      <c r="FM40" s="17">
        <v>0</v>
      </c>
      <c r="FN40" s="17">
        <v>0</v>
      </c>
      <c r="FO40" s="17">
        <v>-1</v>
      </c>
      <c r="FP40" s="17">
        <v>0</v>
      </c>
      <c r="FQ40" s="17">
        <v>0</v>
      </c>
      <c r="FR40" s="17">
        <v>0</v>
      </c>
      <c r="FS40" s="17">
        <v>0</v>
      </c>
      <c r="FT40" s="17">
        <v>0</v>
      </c>
      <c r="FU40" s="17">
        <v>-1</v>
      </c>
      <c r="FV40" s="17">
        <v>1</v>
      </c>
      <c r="FW40" s="17">
        <v>0</v>
      </c>
      <c r="FX40" s="17">
        <v>0</v>
      </c>
      <c r="FY40" s="17">
        <v>0</v>
      </c>
      <c r="FZ40" s="17">
        <v>0</v>
      </c>
      <c r="GA40" s="17">
        <v>0</v>
      </c>
      <c r="GB40" s="17">
        <v>0</v>
      </c>
      <c r="GC40" s="17">
        <v>0</v>
      </c>
      <c r="GD40" s="17">
        <v>0</v>
      </c>
      <c r="GE40" s="17">
        <v>1</v>
      </c>
      <c r="GF40" s="17">
        <v>0</v>
      </c>
      <c r="GG40" s="17">
        <v>0</v>
      </c>
      <c r="GH40" s="17">
        <v>0</v>
      </c>
      <c r="GI40" s="17">
        <v>0</v>
      </c>
      <c r="GJ40" s="17">
        <v>0</v>
      </c>
      <c r="GK40" s="17">
        <v>0</v>
      </c>
      <c r="GL40" s="17">
        <v>0</v>
      </c>
      <c r="GM40" s="17">
        <v>0</v>
      </c>
      <c r="GN40" s="17">
        <v>1</v>
      </c>
      <c r="GO40" s="17">
        <v>1</v>
      </c>
      <c r="GP40" s="17">
        <v>0</v>
      </c>
      <c r="GQ40" s="17">
        <v>0</v>
      </c>
      <c r="GR40" s="17">
        <v>0</v>
      </c>
      <c r="GS40" s="17">
        <v>1</v>
      </c>
      <c r="GT40" s="17">
        <v>0</v>
      </c>
      <c r="GU40" s="17">
        <v>0</v>
      </c>
      <c r="GV40" s="17">
        <v>1</v>
      </c>
      <c r="GW40" s="17">
        <v>1</v>
      </c>
      <c r="GX40" s="17">
        <v>0</v>
      </c>
      <c r="GY40" s="17">
        <v>1</v>
      </c>
      <c r="GZ40" s="17">
        <v>0</v>
      </c>
      <c r="HA40" s="17">
        <v>0</v>
      </c>
      <c r="HB40" s="30">
        <v>1</v>
      </c>
    </row>
    <row r="41" spans="1:210" ht="25.5" customHeight="1" x14ac:dyDescent="0.2">
      <c r="A41" s="48">
        <v>35</v>
      </c>
      <c r="B41" s="3" t="s">
        <v>309</v>
      </c>
      <c r="C41" s="10" t="s">
        <v>84</v>
      </c>
      <c r="D41" s="24" t="s">
        <v>8</v>
      </c>
      <c r="E41" s="23">
        <v>81.734769359431837</v>
      </c>
      <c r="F41" s="147">
        <v>16687</v>
      </c>
      <c r="G41" s="18"/>
      <c r="H41" s="5">
        <v>81.95381761319392</v>
      </c>
      <c r="I41" s="5">
        <v>86.366892259271793</v>
      </c>
      <c r="J41" s="5">
        <v>84.427559747396202</v>
      </c>
      <c r="K41" s="5">
        <v>84.785073300788511</v>
      </c>
      <c r="L41" s="5">
        <v>84.183641686685348</v>
      </c>
      <c r="M41" s="5">
        <v>83.912035083579553</v>
      </c>
      <c r="N41" s="5">
        <v>82.129485341490096</v>
      </c>
      <c r="O41" s="5">
        <v>87.672828638597764</v>
      </c>
      <c r="P41" s="5">
        <v>88.389303359481005</v>
      </c>
      <c r="Q41" s="5">
        <v>81.142043058164916</v>
      </c>
      <c r="R41" s="5">
        <v>71.916945660990962</v>
      </c>
      <c r="S41" s="5">
        <v>86.292356542575561</v>
      </c>
      <c r="T41" s="5">
        <v>88.312884366353941</v>
      </c>
      <c r="U41" s="5">
        <v>80.37223129200774</v>
      </c>
      <c r="V41" s="5">
        <v>82.153935109123637</v>
      </c>
      <c r="W41" s="5">
        <v>85.451108416024098</v>
      </c>
      <c r="X41" s="5">
        <v>67.925703986349816</v>
      </c>
      <c r="Y41" s="18"/>
      <c r="Z41" s="153">
        <v>56.899296580486315</v>
      </c>
      <c r="AA41" s="165">
        <v>98.430411815551238</v>
      </c>
      <c r="AB41" s="5">
        <v>73.118628979288815</v>
      </c>
      <c r="AC41" s="5">
        <v>81.333728278532064</v>
      </c>
      <c r="AD41" s="5">
        <v>82.272473897114594</v>
      </c>
      <c r="AE41" s="5">
        <v>85.853887317300519</v>
      </c>
      <c r="AF41" s="5">
        <v>67.256017457475139</v>
      </c>
      <c r="AG41" s="5">
        <v>81.014064614290788</v>
      </c>
      <c r="AH41" s="5">
        <v>84.892787963482945</v>
      </c>
      <c r="AI41" s="5">
        <v>87.100228410726231</v>
      </c>
      <c r="AJ41" s="5">
        <v>85.520432474290473</v>
      </c>
      <c r="AK41" s="5">
        <v>74.897291118877988</v>
      </c>
      <c r="AL41" s="5">
        <v>88.312884366353941</v>
      </c>
      <c r="AM41" s="5">
        <v>69.218027532116523</v>
      </c>
      <c r="AN41" s="5">
        <v>83.241805712468647</v>
      </c>
      <c r="AO41" s="5">
        <v>79.909361846606146</v>
      </c>
      <c r="AP41" s="5">
        <v>85.468902783062433</v>
      </c>
      <c r="AQ41" s="5">
        <v>85.622203008290057</v>
      </c>
      <c r="AR41" s="5">
        <v>80.713717895725921</v>
      </c>
      <c r="AS41" s="5">
        <v>60.892640141153123</v>
      </c>
      <c r="AT41" s="5">
        <v>70.65441809057522</v>
      </c>
      <c r="AU41" s="5">
        <v>76.407939209362709</v>
      </c>
      <c r="AV41" s="5">
        <v>71.069684381229621</v>
      </c>
      <c r="AW41" s="5">
        <v>81.205248831959182</v>
      </c>
      <c r="AX41" s="5">
        <v>83.574263099028954</v>
      </c>
      <c r="AY41" s="5">
        <v>56.899296580486315</v>
      </c>
      <c r="AZ41" s="5">
        <v>88.086592496539694</v>
      </c>
      <c r="BA41" s="5">
        <v>83.292687685734251</v>
      </c>
      <c r="BB41" s="5">
        <v>81.792276338736514</v>
      </c>
      <c r="BC41" s="5">
        <v>90.306013984362949</v>
      </c>
      <c r="BD41" s="5">
        <v>85.026258645379755</v>
      </c>
      <c r="BE41" s="5">
        <v>91.354309395432878</v>
      </c>
      <c r="BF41" s="5">
        <v>87.301128759231673</v>
      </c>
      <c r="BG41" s="5">
        <v>86.182904871432001</v>
      </c>
      <c r="BH41" s="5">
        <v>87.53380100451156</v>
      </c>
      <c r="BI41" s="5">
        <v>87.175392541208183</v>
      </c>
      <c r="BJ41" s="5">
        <v>82.259548857162585</v>
      </c>
      <c r="BK41" s="5">
        <v>89.994685340203276</v>
      </c>
      <c r="BL41" s="5">
        <v>86.964827360293413</v>
      </c>
      <c r="BM41" s="5">
        <v>81.620425170393872</v>
      </c>
      <c r="BN41" s="5">
        <v>90.028433264618371</v>
      </c>
      <c r="BO41" s="5">
        <v>83.391787213026404</v>
      </c>
      <c r="BP41" s="5">
        <v>77.884573683910261</v>
      </c>
      <c r="BQ41" s="5">
        <v>87.294795771244097</v>
      </c>
      <c r="BR41" s="5">
        <v>86.366892259271793</v>
      </c>
      <c r="BS41" s="5">
        <v>86.161028664948674</v>
      </c>
      <c r="BT41" s="5">
        <v>87.849352786231208</v>
      </c>
      <c r="BU41" s="5">
        <v>74.161293614731875</v>
      </c>
      <c r="BV41" s="5">
        <v>79.985479670753605</v>
      </c>
      <c r="BW41" s="5">
        <v>66.803392287073777</v>
      </c>
      <c r="BX41" s="5">
        <v>98.430411815551238</v>
      </c>
      <c r="BY41" s="5">
        <v>87.444507599438097</v>
      </c>
      <c r="BZ41" s="5">
        <v>83.007706745289425</v>
      </c>
      <c r="CA41" s="5">
        <v>83.233798422531919</v>
      </c>
      <c r="CB41" s="5">
        <v>83.669715183508444</v>
      </c>
      <c r="CC41" s="5">
        <v>94.744237272164639</v>
      </c>
      <c r="CD41" s="5">
        <v>85.62702497243103</v>
      </c>
      <c r="CE41" s="5">
        <v>76.357742050450597</v>
      </c>
      <c r="CF41" s="5">
        <v>83.288215712299618</v>
      </c>
      <c r="CG41" s="5">
        <v>86.575419765819746</v>
      </c>
      <c r="CH41" s="5">
        <v>82.563992034402673</v>
      </c>
      <c r="CI41" s="5">
        <v>90.390330751732648</v>
      </c>
      <c r="CJ41" s="5">
        <v>91.629099595519392</v>
      </c>
      <c r="CK41" s="5">
        <v>88.226994928942361</v>
      </c>
      <c r="CL41" s="5">
        <v>82.78429081991321</v>
      </c>
      <c r="CM41" s="5">
        <v>81.207047680871412</v>
      </c>
      <c r="CN41" s="5">
        <v>89.129338260452457</v>
      </c>
      <c r="CO41" s="5">
        <v>87.553349447955753</v>
      </c>
      <c r="CP41" s="5">
        <v>92.102755588844857</v>
      </c>
      <c r="CQ41" s="5">
        <v>92.39887378539008</v>
      </c>
      <c r="CR41" s="5">
        <v>88.698129572327105</v>
      </c>
      <c r="CS41" s="5">
        <v>87.085767995595333</v>
      </c>
      <c r="CT41" s="5">
        <v>91.014927747599714</v>
      </c>
      <c r="CU41" s="5">
        <v>86.690178866838792</v>
      </c>
      <c r="CV41" s="5">
        <v>89.534955689456339</v>
      </c>
      <c r="CW41" s="5">
        <v>84.057705699256104</v>
      </c>
      <c r="CX41" s="5">
        <v>80.177743526022454</v>
      </c>
      <c r="CY41" s="5">
        <v>89.623322174410447</v>
      </c>
      <c r="CZ41" s="5">
        <v>83.482245821296132</v>
      </c>
      <c r="DA41" s="5">
        <v>89.498193404884674</v>
      </c>
      <c r="DB41" s="5">
        <v>92.508111210040042</v>
      </c>
      <c r="DC41" s="5">
        <v>88.120393441686531</v>
      </c>
      <c r="DD41" s="5">
        <v>92.75413941610168</v>
      </c>
      <c r="DE41" s="5"/>
      <c r="DF41" s="29">
        <v>0</v>
      </c>
      <c r="DG41" s="17">
        <v>0</v>
      </c>
      <c r="DH41" s="17">
        <v>1</v>
      </c>
      <c r="DI41" s="17">
        <v>0</v>
      </c>
      <c r="DJ41" s="17">
        <v>0</v>
      </c>
      <c r="DK41" s="17">
        <v>0</v>
      </c>
      <c r="DL41" s="17">
        <v>0</v>
      </c>
      <c r="DM41" s="17">
        <v>1</v>
      </c>
      <c r="DN41" s="17">
        <v>1</v>
      </c>
      <c r="DO41" s="17">
        <v>0</v>
      </c>
      <c r="DP41" s="17">
        <v>-1</v>
      </c>
      <c r="DQ41" s="17">
        <v>1</v>
      </c>
      <c r="DR41" s="17">
        <v>1</v>
      </c>
      <c r="DS41" s="17">
        <v>0</v>
      </c>
      <c r="DT41" s="17">
        <v>0</v>
      </c>
      <c r="DU41" s="17">
        <v>0</v>
      </c>
      <c r="DV41" s="30">
        <v>-1</v>
      </c>
      <c r="DW41" s="5"/>
      <c r="DX41" s="5"/>
      <c r="DY41" s="5"/>
      <c r="DZ41" s="29">
        <v>-1</v>
      </c>
      <c r="EA41" s="17">
        <v>0</v>
      </c>
      <c r="EB41" s="17">
        <v>0</v>
      </c>
      <c r="EC41" s="17">
        <v>0</v>
      </c>
      <c r="ED41" s="17">
        <v>-1</v>
      </c>
      <c r="EE41" s="17">
        <v>0</v>
      </c>
      <c r="EF41" s="17">
        <v>0</v>
      </c>
      <c r="EG41" s="17">
        <v>1</v>
      </c>
      <c r="EH41" s="17">
        <v>0</v>
      </c>
      <c r="EI41" s="17">
        <v>-1</v>
      </c>
      <c r="EJ41" s="17">
        <v>1</v>
      </c>
      <c r="EK41" s="17">
        <v>-1</v>
      </c>
      <c r="EL41" s="17">
        <v>0</v>
      </c>
      <c r="EM41" s="17">
        <v>0</v>
      </c>
      <c r="EN41" s="17">
        <v>0</v>
      </c>
      <c r="EO41" s="17">
        <v>0</v>
      </c>
      <c r="EP41" s="17">
        <v>0</v>
      </c>
      <c r="EQ41" s="17">
        <v>-1</v>
      </c>
      <c r="ER41" s="17">
        <v>-1</v>
      </c>
      <c r="ES41" s="17">
        <v>0</v>
      </c>
      <c r="ET41" s="17">
        <v>-1</v>
      </c>
      <c r="EU41" s="17">
        <v>0</v>
      </c>
      <c r="EV41" s="17">
        <v>0</v>
      </c>
      <c r="EW41" s="17">
        <v>-1</v>
      </c>
      <c r="EX41" s="17">
        <v>1</v>
      </c>
      <c r="EY41" s="17">
        <v>0</v>
      </c>
      <c r="EZ41" s="17">
        <v>0</v>
      </c>
      <c r="FA41" s="17">
        <v>1</v>
      </c>
      <c r="FB41" s="17">
        <v>0</v>
      </c>
      <c r="FC41" s="17">
        <v>1</v>
      </c>
      <c r="FD41" s="17">
        <v>0</v>
      </c>
      <c r="FE41" s="17">
        <v>0</v>
      </c>
      <c r="FF41" s="17">
        <v>1</v>
      </c>
      <c r="FG41" s="17">
        <v>1</v>
      </c>
      <c r="FH41" s="17">
        <v>0</v>
      </c>
      <c r="FI41" s="17">
        <v>1</v>
      </c>
      <c r="FJ41" s="17">
        <v>1</v>
      </c>
      <c r="FK41" s="17">
        <v>0</v>
      </c>
      <c r="FL41" s="17">
        <v>0</v>
      </c>
      <c r="FM41" s="17">
        <v>0</v>
      </c>
      <c r="FN41" s="17">
        <v>0</v>
      </c>
      <c r="FO41" s="17">
        <v>0</v>
      </c>
      <c r="FP41" s="17">
        <v>0</v>
      </c>
      <c r="FQ41" s="17">
        <v>0</v>
      </c>
      <c r="FR41" s="17">
        <v>0</v>
      </c>
      <c r="FS41" s="17">
        <v>0</v>
      </c>
      <c r="FT41" s="17">
        <v>0</v>
      </c>
      <c r="FU41" s="17">
        <v>-1</v>
      </c>
      <c r="FV41" s="17">
        <v>1</v>
      </c>
      <c r="FW41" s="17">
        <v>0</v>
      </c>
      <c r="FX41" s="17">
        <v>0</v>
      </c>
      <c r="FY41" s="17">
        <v>0</v>
      </c>
      <c r="FZ41" s="17">
        <v>0</v>
      </c>
      <c r="GA41" s="17">
        <v>1</v>
      </c>
      <c r="GB41" s="17">
        <v>0</v>
      </c>
      <c r="GC41" s="17">
        <v>0</v>
      </c>
      <c r="GD41" s="17">
        <v>0</v>
      </c>
      <c r="GE41" s="17">
        <v>0</v>
      </c>
      <c r="GF41" s="17">
        <v>0</v>
      </c>
      <c r="GG41" s="17">
        <v>0</v>
      </c>
      <c r="GH41" s="17">
        <v>1</v>
      </c>
      <c r="GI41" s="17">
        <v>0</v>
      </c>
      <c r="GJ41" s="17">
        <v>0</v>
      </c>
      <c r="GK41" s="17">
        <v>0</v>
      </c>
      <c r="GL41" s="17">
        <v>0</v>
      </c>
      <c r="GM41" s="17">
        <v>0</v>
      </c>
      <c r="GN41" s="17">
        <v>1</v>
      </c>
      <c r="GO41" s="17">
        <v>1</v>
      </c>
      <c r="GP41" s="17">
        <v>0</v>
      </c>
      <c r="GQ41" s="17">
        <v>0</v>
      </c>
      <c r="GR41" s="17">
        <v>1</v>
      </c>
      <c r="GS41" s="17">
        <v>0</v>
      </c>
      <c r="GT41" s="17">
        <v>0</v>
      </c>
      <c r="GU41" s="17">
        <v>0</v>
      </c>
      <c r="GV41" s="17">
        <v>0</v>
      </c>
      <c r="GW41" s="17">
        <v>0</v>
      </c>
      <c r="GX41" s="17">
        <v>0</v>
      </c>
      <c r="GY41" s="17">
        <v>0</v>
      </c>
      <c r="GZ41" s="17">
        <v>1</v>
      </c>
      <c r="HA41" s="17">
        <v>0</v>
      </c>
      <c r="HB41" s="30">
        <v>1</v>
      </c>
    </row>
    <row r="42" spans="1:210" ht="25.5" customHeight="1" x14ac:dyDescent="0.2">
      <c r="A42" s="48">
        <v>36</v>
      </c>
      <c r="B42" s="3" t="s">
        <v>309</v>
      </c>
      <c r="C42" s="10" t="s">
        <v>16</v>
      </c>
      <c r="D42" s="24" t="s">
        <v>7</v>
      </c>
      <c r="E42" s="23">
        <v>82.519975628720843</v>
      </c>
      <c r="F42" s="147">
        <v>16821</v>
      </c>
      <c r="G42" s="18"/>
      <c r="H42" s="5">
        <v>87.587759516976988</v>
      </c>
      <c r="I42" s="5">
        <v>85.296843046282916</v>
      </c>
      <c r="J42" s="5">
        <v>83.52002048792265</v>
      </c>
      <c r="K42" s="5">
        <v>83.283599737556244</v>
      </c>
      <c r="L42" s="5">
        <v>86.495660717880682</v>
      </c>
      <c r="M42" s="5">
        <v>78.596434063207852</v>
      </c>
      <c r="N42" s="5">
        <v>80.87438447295682</v>
      </c>
      <c r="O42" s="5">
        <v>86.670986901269558</v>
      </c>
      <c r="P42" s="5">
        <v>86.243067306269651</v>
      </c>
      <c r="Q42" s="5">
        <v>79.554742420695391</v>
      </c>
      <c r="R42" s="5">
        <v>77.546945598116096</v>
      </c>
      <c r="S42" s="5">
        <v>85.99947702886999</v>
      </c>
      <c r="T42" s="5">
        <v>83.469154626569292</v>
      </c>
      <c r="U42" s="5">
        <v>84.855849787589264</v>
      </c>
      <c r="V42" s="5">
        <v>80.198152102424686</v>
      </c>
      <c r="W42" s="5">
        <v>85.742268162156748</v>
      </c>
      <c r="X42" s="5">
        <v>74.616212286312418</v>
      </c>
      <c r="Y42" s="18"/>
      <c r="Z42" s="153">
        <v>70.521303370070257</v>
      </c>
      <c r="AA42" s="165">
        <v>94.977533962826357</v>
      </c>
      <c r="AB42" s="5">
        <v>76.01467457781429</v>
      </c>
      <c r="AC42" s="5">
        <v>84.911268033464509</v>
      </c>
      <c r="AD42" s="5">
        <v>87.899527821413258</v>
      </c>
      <c r="AE42" s="5">
        <v>82.733312464756921</v>
      </c>
      <c r="AF42" s="5">
        <v>78.876399100878388</v>
      </c>
      <c r="AG42" s="5">
        <v>80.647947701375614</v>
      </c>
      <c r="AH42" s="5">
        <v>81.400016486169477</v>
      </c>
      <c r="AI42" s="5">
        <v>87.882041438317401</v>
      </c>
      <c r="AJ42" s="5">
        <v>86.9800370515879</v>
      </c>
      <c r="AK42" s="5">
        <v>76.382939529526638</v>
      </c>
      <c r="AL42" s="5">
        <v>83.469154626569292</v>
      </c>
      <c r="AM42" s="5">
        <v>73.85181064653581</v>
      </c>
      <c r="AN42" s="5">
        <v>79.685271271421726</v>
      </c>
      <c r="AO42" s="5">
        <v>76.669291523874023</v>
      </c>
      <c r="AP42" s="5">
        <v>85.406147646859381</v>
      </c>
      <c r="AQ42" s="5">
        <v>85.816398215159921</v>
      </c>
      <c r="AR42" s="5">
        <v>80.735865574520972</v>
      </c>
      <c r="AS42" s="5">
        <v>77.139828915435345</v>
      </c>
      <c r="AT42" s="5">
        <v>74.970321794564327</v>
      </c>
      <c r="AU42" s="5">
        <v>77.945412779598868</v>
      </c>
      <c r="AV42" s="5">
        <v>81.306181844051721</v>
      </c>
      <c r="AW42" s="5">
        <v>84.208388578891075</v>
      </c>
      <c r="AX42" s="5">
        <v>82.513080101800313</v>
      </c>
      <c r="AY42" s="5">
        <v>74.310969465615131</v>
      </c>
      <c r="AZ42" s="5">
        <v>84.849950341843339</v>
      </c>
      <c r="BA42" s="5">
        <v>85.421504129676933</v>
      </c>
      <c r="BB42" s="5">
        <v>81.483939010550571</v>
      </c>
      <c r="BC42" s="5">
        <v>89.254297010860199</v>
      </c>
      <c r="BD42" s="5">
        <v>84.411821835776777</v>
      </c>
      <c r="BE42" s="5">
        <v>88.647094034900292</v>
      </c>
      <c r="BF42" s="5">
        <v>86.868116116910414</v>
      </c>
      <c r="BG42" s="5">
        <v>86.822791323677336</v>
      </c>
      <c r="BH42" s="5">
        <v>86.272611775937989</v>
      </c>
      <c r="BI42" s="5">
        <v>81.832604345318458</v>
      </c>
      <c r="BJ42" s="5">
        <v>77.795547001427749</v>
      </c>
      <c r="BK42" s="5">
        <v>85.010312113043469</v>
      </c>
      <c r="BL42" s="5">
        <v>81.0083248787179</v>
      </c>
      <c r="BM42" s="5">
        <v>87.263102127529962</v>
      </c>
      <c r="BN42" s="5">
        <v>87.368929975064432</v>
      </c>
      <c r="BO42" s="5">
        <v>85.175357216468214</v>
      </c>
      <c r="BP42" s="5">
        <v>86.957813843180404</v>
      </c>
      <c r="BQ42" s="5">
        <v>75.59012838085016</v>
      </c>
      <c r="BR42" s="5">
        <v>85.296843046282916</v>
      </c>
      <c r="BS42" s="5">
        <v>85.37180594279198</v>
      </c>
      <c r="BT42" s="5">
        <v>84.138712992010838</v>
      </c>
      <c r="BU42" s="5">
        <v>70.521303370070257</v>
      </c>
      <c r="BV42" s="5">
        <v>75.096090809467455</v>
      </c>
      <c r="BW42" s="5">
        <v>73.946262149561008</v>
      </c>
      <c r="BX42" s="5">
        <v>93.951021470430561</v>
      </c>
      <c r="BY42" s="5">
        <v>77.255555174204176</v>
      </c>
      <c r="BZ42" s="5">
        <v>83.566368527364901</v>
      </c>
      <c r="CA42" s="5">
        <v>79.057581264328448</v>
      </c>
      <c r="CB42" s="5">
        <v>89.641183683557188</v>
      </c>
      <c r="CC42" s="5">
        <v>87.476851121725403</v>
      </c>
      <c r="CD42" s="5">
        <v>84.269353880206808</v>
      </c>
      <c r="CE42" s="5">
        <v>85.943202706659847</v>
      </c>
      <c r="CF42" s="5">
        <v>88.37305515179969</v>
      </c>
      <c r="CG42" s="5">
        <v>93.392687784121733</v>
      </c>
      <c r="CH42" s="5">
        <v>81.941214796866177</v>
      </c>
      <c r="CI42" s="5">
        <v>83.299935082572333</v>
      </c>
      <c r="CJ42" s="5">
        <v>94.818198644561463</v>
      </c>
      <c r="CK42" s="5">
        <v>78.512529460083726</v>
      </c>
      <c r="CL42" s="5">
        <v>82.966240127129836</v>
      </c>
      <c r="CM42" s="5">
        <v>85.014079459905361</v>
      </c>
      <c r="CN42" s="5">
        <v>91.926874145099973</v>
      </c>
      <c r="CO42" s="5">
        <v>87.06912850175172</v>
      </c>
      <c r="CP42" s="5">
        <v>94.977533962826357</v>
      </c>
      <c r="CQ42" s="5">
        <v>90.089979507832609</v>
      </c>
      <c r="CR42" s="5">
        <v>91.958871034556438</v>
      </c>
      <c r="CS42" s="5">
        <v>89.670175444449868</v>
      </c>
      <c r="CT42" s="5">
        <v>85.794280640333497</v>
      </c>
      <c r="CU42" s="5">
        <v>89.927957248983134</v>
      </c>
      <c r="CV42" s="5">
        <v>81.47100933623949</v>
      </c>
      <c r="CW42" s="5">
        <v>88.0713570302063</v>
      </c>
      <c r="CX42" s="5">
        <v>88.303139111890601</v>
      </c>
      <c r="CY42" s="5">
        <v>89.603596680380548</v>
      </c>
      <c r="CZ42" s="5">
        <v>77.63847634898535</v>
      </c>
      <c r="DA42" s="5">
        <v>89.693318092548296</v>
      </c>
      <c r="DB42" s="5">
        <v>85.662281088729642</v>
      </c>
      <c r="DC42" s="5">
        <v>86.641548875335999</v>
      </c>
      <c r="DD42" s="5">
        <v>89.625059845287495</v>
      </c>
      <c r="DE42" s="5"/>
      <c r="DF42" s="29">
        <v>1</v>
      </c>
      <c r="DG42" s="17">
        <v>0</v>
      </c>
      <c r="DH42" s="17">
        <v>0</v>
      </c>
      <c r="DI42" s="17">
        <v>0</v>
      </c>
      <c r="DJ42" s="17">
        <v>1</v>
      </c>
      <c r="DK42" s="17">
        <v>0</v>
      </c>
      <c r="DL42" s="17">
        <v>0</v>
      </c>
      <c r="DM42" s="17">
        <v>1</v>
      </c>
      <c r="DN42" s="17">
        <v>1</v>
      </c>
      <c r="DO42" s="17">
        <v>0</v>
      </c>
      <c r="DP42" s="17">
        <v>-1</v>
      </c>
      <c r="DQ42" s="17">
        <v>0</v>
      </c>
      <c r="DR42" s="17">
        <v>0</v>
      </c>
      <c r="DS42" s="17">
        <v>0</v>
      </c>
      <c r="DT42" s="17">
        <v>0</v>
      </c>
      <c r="DU42" s="17">
        <v>0</v>
      </c>
      <c r="DV42" s="30">
        <v>-1</v>
      </c>
      <c r="DW42" s="5"/>
      <c r="DX42" s="5"/>
      <c r="DY42" s="5"/>
      <c r="DZ42" s="29">
        <v>-1</v>
      </c>
      <c r="EA42" s="17">
        <v>0</v>
      </c>
      <c r="EB42" s="17">
        <v>1</v>
      </c>
      <c r="EC42" s="17">
        <v>0</v>
      </c>
      <c r="ED42" s="17">
        <v>0</v>
      </c>
      <c r="EE42" s="17">
        <v>0</v>
      </c>
      <c r="EF42" s="17">
        <v>0</v>
      </c>
      <c r="EG42" s="17">
        <v>1</v>
      </c>
      <c r="EH42" s="17">
        <v>0</v>
      </c>
      <c r="EI42" s="17">
        <v>-1</v>
      </c>
      <c r="EJ42" s="17">
        <v>0</v>
      </c>
      <c r="EK42" s="17">
        <v>-1</v>
      </c>
      <c r="EL42" s="17">
        <v>0</v>
      </c>
      <c r="EM42" s="17">
        <v>-1</v>
      </c>
      <c r="EN42" s="17">
        <v>0</v>
      </c>
      <c r="EO42" s="17">
        <v>0</v>
      </c>
      <c r="EP42" s="17">
        <v>0</v>
      </c>
      <c r="EQ42" s="17">
        <v>0</v>
      </c>
      <c r="ER42" s="17">
        <v>-1</v>
      </c>
      <c r="ES42" s="17">
        <v>0</v>
      </c>
      <c r="ET42" s="17">
        <v>0</v>
      </c>
      <c r="EU42" s="17">
        <v>0</v>
      </c>
      <c r="EV42" s="17">
        <v>0</v>
      </c>
      <c r="EW42" s="17">
        <v>-1</v>
      </c>
      <c r="EX42" s="17">
        <v>0</v>
      </c>
      <c r="EY42" s="17">
        <v>0</v>
      </c>
      <c r="EZ42" s="17">
        <v>0</v>
      </c>
      <c r="FA42" s="17">
        <v>1</v>
      </c>
      <c r="FB42" s="17">
        <v>0</v>
      </c>
      <c r="FC42" s="17">
        <v>1</v>
      </c>
      <c r="FD42" s="17">
        <v>0</v>
      </c>
      <c r="FE42" s="17">
        <v>0</v>
      </c>
      <c r="FF42" s="17">
        <v>0</v>
      </c>
      <c r="FG42" s="17">
        <v>0</v>
      </c>
      <c r="FH42" s="17">
        <v>0</v>
      </c>
      <c r="FI42" s="17">
        <v>0</v>
      </c>
      <c r="FJ42" s="17">
        <v>0</v>
      </c>
      <c r="FK42" s="17">
        <v>0</v>
      </c>
      <c r="FL42" s="17">
        <v>0</v>
      </c>
      <c r="FM42" s="17">
        <v>0</v>
      </c>
      <c r="FN42" s="17">
        <v>0</v>
      </c>
      <c r="FO42" s="17">
        <v>0</v>
      </c>
      <c r="FP42" s="17">
        <v>0</v>
      </c>
      <c r="FQ42" s="17">
        <v>0</v>
      </c>
      <c r="FR42" s="17">
        <v>0</v>
      </c>
      <c r="FS42" s="17">
        <v>-1</v>
      </c>
      <c r="FT42" s="17">
        <v>0</v>
      </c>
      <c r="FU42" s="17">
        <v>-1</v>
      </c>
      <c r="FV42" s="17">
        <v>1</v>
      </c>
      <c r="FW42" s="17">
        <v>0</v>
      </c>
      <c r="FX42" s="17">
        <v>0</v>
      </c>
      <c r="FY42" s="17">
        <v>0</v>
      </c>
      <c r="FZ42" s="17">
        <v>0</v>
      </c>
      <c r="GA42" s="17">
        <v>0</v>
      </c>
      <c r="GB42" s="17">
        <v>0</v>
      </c>
      <c r="GC42" s="17">
        <v>0</v>
      </c>
      <c r="GD42" s="17">
        <v>0</v>
      </c>
      <c r="GE42" s="17">
        <v>1</v>
      </c>
      <c r="GF42" s="17">
        <v>0</v>
      </c>
      <c r="GG42" s="17">
        <v>0</v>
      </c>
      <c r="GH42" s="17">
        <v>1</v>
      </c>
      <c r="GI42" s="17">
        <v>0</v>
      </c>
      <c r="GJ42" s="17">
        <v>0</v>
      </c>
      <c r="GK42" s="17">
        <v>0</v>
      </c>
      <c r="GL42" s="17">
        <v>0</v>
      </c>
      <c r="GM42" s="17">
        <v>0</v>
      </c>
      <c r="GN42" s="17">
        <v>1</v>
      </c>
      <c r="GO42" s="17">
        <v>0</v>
      </c>
      <c r="GP42" s="17">
        <v>0</v>
      </c>
      <c r="GQ42" s="17">
        <v>0</v>
      </c>
      <c r="GR42" s="17">
        <v>0</v>
      </c>
      <c r="GS42" s="17">
        <v>0</v>
      </c>
      <c r="GT42" s="17">
        <v>0</v>
      </c>
      <c r="GU42" s="17">
        <v>0</v>
      </c>
      <c r="GV42" s="17">
        <v>0</v>
      </c>
      <c r="GW42" s="17">
        <v>0</v>
      </c>
      <c r="GX42" s="17">
        <v>0</v>
      </c>
      <c r="GY42" s="17">
        <v>0</v>
      </c>
      <c r="GZ42" s="17">
        <v>0</v>
      </c>
      <c r="HA42" s="17">
        <v>0</v>
      </c>
      <c r="HB42" s="30">
        <v>0</v>
      </c>
    </row>
    <row r="43" spans="1:210" ht="25.5" customHeight="1" x14ac:dyDescent="0.2">
      <c r="A43" s="48">
        <v>37</v>
      </c>
      <c r="B43" s="3" t="s">
        <v>309</v>
      </c>
      <c r="C43" s="10" t="s">
        <v>37</v>
      </c>
      <c r="D43" s="24" t="s">
        <v>7</v>
      </c>
      <c r="E43" s="23">
        <v>84.619421676438051</v>
      </c>
      <c r="F43" s="147">
        <v>16837</v>
      </c>
      <c r="G43" s="18"/>
      <c r="H43" s="5">
        <v>90.978100058079647</v>
      </c>
      <c r="I43" s="5">
        <v>84.466665224846395</v>
      </c>
      <c r="J43" s="5">
        <v>85.021197452388449</v>
      </c>
      <c r="K43" s="5">
        <v>85.120861450678348</v>
      </c>
      <c r="L43" s="5">
        <v>88.311677839154001</v>
      </c>
      <c r="M43" s="5">
        <v>81.847343286097967</v>
      </c>
      <c r="N43" s="5">
        <v>82.186967755155734</v>
      </c>
      <c r="O43" s="5">
        <v>87.390489099084078</v>
      </c>
      <c r="P43" s="5">
        <v>87.5712255480218</v>
      </c>
      <c r="Q43" s="5">
        <v>83.691973255114306</v>
      </c>
      <c r="R43" s="5">
        <v>80.69193504995809</v>
      </c>
      <c r="S43" s="5">
        <v>87.792040980996305</v>
      </c>
      <c r="T43" s="5">
        <v>87.227560604065573</v>
      </c>
      <c r="U43" s="5">
        <v>85.381455082315483</v>
      </c>
      <c r="V43" s="5">
        <v>82.41157877863327</v>
      </c>
      <c r="W43" s="5">
        <v>87.635847293271468</v>
      </c>
      <c r="X43" s="5">
        <v>76.742287719340212</v>
      </c>
      <c r="Y43" s="18"/>
      <c r="Z43" s="153">
        <v>71.681883304520895</v>
      </c>
      <c r="AA43" s="165">
        <v>94.959125117906552</v>
      </c>
      <c r="AB43" s="5">
        <v>78.878052534436691</v>
      </c>
      <c r="AC43" s="5">
        <v>86.431876543393301</v>
      </c>
      <c r="AD43" s="5">
        <v>91.381909357309056</v>
      </c>
      <c r="AE43" s="5">
        <v>86.037300143319612</v>
      </c>
      <c r="AF43" s="5">
        <v>81.938335957522753</v>
      </c>
      <c r="AG43" s="5">
        <v>80.365326772456541</v>
      </c>
      <c r="AH43" s="5">
        <v>85.840344807138734</v>
      </c>
      <c r="AI43" s="5">
        <v>88.337269401866862</v>
      </c>
      <c r="AJ43" s="5">
        <v>85.529236179750129</v>
      </c>
      <c r="AK43" s="5">
        <v>79.746517227201679</v>
      </c>
      <c r="AL43" s="5">
        <v>87.227560604065573</v>
      </c>
      <c r="AM43" s="5">
        <v>77.889834488021066</v>
      </c>
      <c r="AN43" s="5">
        <v>80.261469378917553</v>
      </c>
      <c r="AO43" s="5">
        <v>79.063358724077489</v>
      </c>
      <c r="AP43" s="5">
        <v>87.362348351159682</v>
      </c>
      <c r="AQ43" s="5">
        <v>85.269439046821319</v>
      </c>
      <c r="AR43" s="5">
        <v>86.69276467894457</v>
      </c>
      <c r="AS43" s="5">
        <v>81.582718806250185</v>
      </c>
      <c r="AT43" s="5">
        <v>71.987071606215409</v>
      </c>
      <c r="AU43" s="5">
        <v>78.634121658269223</v>
      </c>
      <c r="AV43" s="5">
        <v>84.221663773568949</v>
      </c>
      <c r="AW43" s="5">
        <v>84.664397635347228</v>
      </c>
      <c r="AX43" s="5">
        <v>86.553406687411552</v>
      </c>
      <c r="AY43" s="5">
        <v>79.055259938078649</v>
      </c>
      <c r="AZ43" s="5">
        <v>87.222679400030827</v>
      </c>
      <c r="BA43" s="5">
        <v>83.57289718675591</v>
      </c>
      <c r="BB43" s="5">
        <v>85.595237309309468</v>
      </c>
      <c r="BC43" s="5">
        <v>92.205639056481488</v>
      </c>
      <c r="BD43" s="5">
        <v>85.250805403887242</v>
      </c>
      <c r="BE43" s="5">
        <v>89.570972617574157</v>
      </c>
      <c r="BF43" s="5">
        <v>87.61087016788322</v>
      </c>
      <c r="BG43" s="5">
        <v>88.542716765016934</v>
      </c>
      <c r="BH43" s="5">
        <v>86.170127057008315</v>
      </c>
      <c r="BI43" s="5">
        <v>85.804645311680062</v>
      </c>
      <c r="BJ43" s="5">
        <v>79.269101396330186</v>
      </c>
      <c r="BK43" s="5">
        <v>88.314263541371872</v>
      </c>
      <c r="BL43" s="5">
        <v>84.830709077906178</v>
      </c>
      <c r="BM43" s="5">
        <v>90.559326961032809</v>
      </c>
      <c r="BN43" s="5">
        <v>85.323560306466433</v>
      </c>
      <c r="BO43" s="5">
        <v>86.723439236266927</v>
      </c>
      <c r="BP43" s="5">
        <v>89.579131111311455</v>
      </c>
      <c r="BQ43" s="5">
        <v>82.576935957273108</v>
      </c>
      <c r="BR43" s="5">
        <v>84.466665224846395</v>
      </c>
      <c r="BS43" s="5">
        <v>85.502707333938872</v>
      </c>
      <c r="BT43" s="5">
        <v>83.587900357979692</v>
      </c>
      <c r="BU43" s="5">
        <v>71.681883304520895</v>
      </c>
      <c r="BV43" s="5">
        <v>81.332313396819828</v>
      </c>
      <c r="BW43" s="5">
        <v>76.723720841089886</v>
      </c>
      <c r="BX43" s="5">
        <v>93.966815468130534</v>
      </c>
      <c r="BY43" s="5">
        <v>78.943180461874292</v>
      </c>
      <c r="BZ43" s="5">
        <v>90.076680050242274</v>
      </c>
      <c r="CA43" s="5">
        <v>81.78169659440519</v>
      </c>
      <c r="CB43" s="5">
        <v>91.009033364219817</v>
      </c>
      <c r="CC43" s="5">
        <v>89.815057878270693</v>
      </c>
      <c r="CD43" s="5">
        <v>88.629507544244149</v>
      </c>
      <c r="CE43" s="5">
        <v>83.924206736471547</v>
      </c>
      <c r="CF43" s="5">
        <v>86.699297794383142</v>
      </c>
      <c r="CG43" s="5">
        <v>92.659788082772749</v>
      </c>
      <c r="CH43" s="5">
        <v>84.323488381913123</v>
      </c>
      <c r="CI43" s="5">
        <v>90.248354296889147</v>
      </c>
      <c r="CJ43" s="5">
        <v>90.076652839660028</v>
      </c>
      <c r="CK43" s="5">
        <v>80.792005072225805</v>
      </c>
      <c r="CL43" s="5">
        <v>79.871800960133982</v>
      </c>
      <c r="CM43" s="5">
        <v>91.112481273918775</v>
      </c>
      <c r="CN43" s="5">
        <v>94.125268479541575</v>
      </c>
      <c r="CO43" s="5">
        <v>85.681617126275029</v>
      </c>
      <c r="CP43" s="5">
        <v>92.620817504659186</v>
      </c>
      <c r="CQ43" s="5">
        <v>92.978348839755228</v>
      </c>
      <c r="CR43" s="5">
        <v>94.959125117906552</v>
      </c>
      <c r="CS43" s="5">
        <v>88.934488452158689</v>
      </c>
      <c r="CT43" s="5">
        <v>89.527513451166286</v>
      </c>
      <c r="CU43" s="5">
        <v>93.64590993326442</v>
      </c>
      <c r="CV43" s="5">
        <v>79.426512429865284</v>
      </c>
      <c r="CW43" s="5">
        <v>87.787012170509342</v>
      </c>
      <c r="CX43" s="5">
        <v>90.28568608161747</v>
      </c>
      <c r="CY43" s="5">
        <v>88.391571767435394</v>
      </c>
      <c r="CZ43" s="5">
        <v>81.450596539363204</v>
      </c>
      <c r="DA43" s="5">
        <v>91.843594512063802</v>
      </c>
      <c r="DB43" s="5">
        <v>93.589901510830117</v>
      </c>
      <c r="DC43" s="5">
        <v>87.530087545937988</v>
      </c>
      <c r="DD43" s="5">
        <v>89.911639905684723</v>
      </c>
      <c r="DE43" s="5"/>
      <c r="DF43" s="29">
        <v>1</v>
      </c>
      <c r="DG43" s="17">
        <v>0</v>
      </c>
      <c r="DH43" s="17">
        <v>0</v>
      </c>
      <c r="DI43" s="17">
        <v>0</v>
      </c>
      <c r="DJ43" s="17">
        <v>1</v>
      </c>
      <c r="DK43" s="17">
        <v>0</v>
      </c>
      <c r="DL43" s="17">
        <v>0</v>
      </c>
      <c r="DM43" s="17">
        <v>0</v>
      </c>
      <c r="DN43" s="17">
        <v>1</v>
      </c>
      <c r="DO43" s="17">
        <v>0</v>
      </c>
      <c r="DP43" s="17">
        <v>-1</v>
      </c>
      <c r="DQ43" s="17">
        <v>0</v>
      </c>
      <c r="DR43" s="17">
        <v>0</v>
      </c>
      <c r="DS43" s="17">
        <v>0</v>
      </c>
      <c r="DT43" s="17">
        <v>0</v>
      </c>
      <c r="DU43" s="17">
        <v>0</v>
      </c>
      <c r="DV43" s="30">
        <v>-1</v>
      </c>
      <c r="DW43" s="5"/>
      <c r="DX43" s="5"/>
      <c r="DY43" s="5"/>
      <c r="DZ43" s="29">
        <v>-1</v>
      </c>
      <c r="EA43" s="17">
        <v>0</v>
      </c>
      <c r="EB43" s="17">
        <v>1</v>
      </c>
      <c r="EC43" s="17">
        <v>0</v>
      </c>
      <c r="ED43" s="17">
        <v>0</v>
      </c>
      <c r="EE43" s="17">
        <v>0</v>
      </c>
      <c r="EF43" s="17">
        <v>0</v>
      </c>
      <c r="EG43" s="17">
        <v>0</v>
      </c>
      <c r="EH43" s="17">
        <v>0</v>
      </c>
      <c r="EI43" s="17">
        <v>0</v>
      </c>
      <c r="EJ43" s="17">
        <v>0</v>
      </c>
      <c r="EK43" s="17">
        <v>-1</v>
      </c>
      <c r="EL43" s="17">
        <v>0</v>
      </c>
      <c r="EM43" s="17">
        <v>-1</v>
      </c>
      <c r="EN43" s="17">
        <v>0</v>
      </c>
      <c r="EO43" s="17">
        <v>0</v>
      </c>
      <c r="EP43" s="17">
        <v>0</v>
      </c>
      <c r="EQ43" s="17">
        <v>0</v>
      </c>
      <c r="ER43" s="17">
        <v>-1</v>
      </c>
      <c r="ES43" s="17">
        <v>-1</v>
      </c>
      <c r="ET43" s="17">
        <v>0</v>
      </c>
      <c r="EU43" s="17">
        <v>0</v>
      </c>
      <c r="EV43" s="17">
        <v>0</v>
      </c>
      <c r="EW43" s="17">
        <v>-1</v>
      </c>
      <c r="EX43" s="17">
        <v>0</v>
      </c>
      <c r="EY43" s="17">
        <v>0</v>
      </c>
      <c r="EZ43" s="17">
        <v>0</v>
      </c>
      <c r="FA43" s="17">
        <v>1</v>
      </c>
      <c r="FB43" s="17">
        <v>0</v>
      </c>
      <c r="FC43" s="17">
        <v>1</v>
      </c>
      <c r="FD43" s="17">
        <v>0</v>
      </c>
      <c r="FE43" s="17">
        <v>0</v>
      </c>
      <c r="FF43" s="17">
        <v>0</v>
      </c>
      <c r="FG43" s="17">
        <v>0</v>
      </c>
      <c r="FH43" s="17">
        <v>0</v>
      </c>
      <c r="FI43" s="17">
        <v>0</v>
      </c>
      <c r="FJ43" s="17">
        <v>0</v>
      </c>
      <c r="FK43" s="17">
        <v>1</v>
      </c>
      <c r="FL43" s="17">
        <v>0</v>
      </c>
      <c r="FM43" s="17">
        <v>0</v>
      </c>
      <c r="FN43" s="17">
        <v>0</v>
      </c>
      <c r="FO43" s="17">
        <v>0</v>
      </c>
      <c r="FP43" s="17">
        <v>0</v>
      </c>
      <c r="FQ43" s="17">
        <v>0</v>
      </c>
      <c r="FR43" s="17">
        <v>0</v>
      </c>
      <c r="FS43" s="17">
        <v>-1</v>
      </c>
      <c r="FT43" s="17">
        <v>0</v>
      </c>
      <c r="FU43" s="17">
        <v>-1</v>
      </c>
      <c r="FV43" s="17">
        <v>0</v>
      </c>
      <c r="FW43" s="17">
        <v>0</v>
      </c>
      <c r="FX43" s="17">
        <v>0</v>
      </c>
      <c r="FY43" s="17">
        <v>0</v>
      </c>
      <c r="FZ43" s="17">
        <v>0</v>
      </c>
      <c r="GA43" s="17">
        <v>0</v>
      </c>
      <c r="GB43" s="17">
        <v>0</v>
      </c>
      <c r="GC43" s="17">
        <v>0</v>
      </c>
      <c r="GD43" s="17">
        <v>0</v>
      </c>
      <c r="GE43" s="17">
        <v>0</v>
      </c>
      <c r="GF43" s="17">
        <v>0</v>
      </c>
      <c r="GG43" s="17">
        <v>0</v>
      </c>
      <c r="GH43" s="17">
        <v>0</v>
      </c>
      <c r="GI43" s="17">
        <v>0</v>
      </c>
      <c r="GJ43" s="17">
        <v>0</v>
      </c>
      <c r="GK43" s="17">
        <v>0</v>
      </c>
      <c r="GL43" s="17">
        <v>0</v>
      </c>
      <c r="GM43" s="17">
        <v>0</v>
      </c>
      <c r="GN43" s="17">
        <v>0</v>
      </c>
      <c r="GO43" s="17">
        <v>1</v>
      </c>
      <c r="GP43" s="17">
        <v>1</v>
      </c>
      <c r="GQ43" s="17">
        <v>0</v>
      </c>
      <c r="GR43" s="17">
        <v>0</v>
      </c>
      <c r="GS43" s="17">
        <v>0</v>
      </c>
      <c r="GT43" s="17">
        <v>0</v>
      </c>
      <c r="GU43" s="17">
        <v>0</v>
      </c>
      <c r="GV43" s="17">
        <v>0</v>
      </c>
      <c r="GW43" s="17">
        <v>0</v>
      </c>
      <c r="GX43" s="17">
        <v>0</v>
      </c>
      <c r="GY43" s="17">
        <v>0</v>
      </c>
      <c r="GZ43" s="17">
        <v>0</v>
      </c>
      <c r="HA43" s="17">
        <v>0</v>
      </c>
      <c r="HB43" s="30">
        <v>0</v>
      </c>
    </row>
    <row r="44" spans="1:210" ht="25.5" customHeight="1" x14ac:dyDescent="0.2">
      <c r="A44" s="48">
        <v>38</v>
      </c>
      <c r="B44" s="3" t="s">
        <v>309</v>
      </c>
      <c r="C44" s="10" t="s">
        <v>9</v>
      </c>
      <c r="D44" s="24" t="s">
        <v>7</v>
      </c>
      <c r="E44" s="23">
        <v>78.987167959409135</v>
      </c>
      <c r="F44" s="147">
        <v>16804</v>
      </c>
      <c r="G44" s="18"/>
      <c r="H44" s="5">
        <v>84.725619364183402</v>
      </c>
      <c r="I44" s="5">
        <v>81.743344461561762</v>
      </c>
      <c r="J44" s="5">
        <v>81.871440491327689</v>
      </c>
      <c r="K44" s="5">
        <v>77.537614358349444</v>
      </c>
      <c r="L44" s="5">
        <v>86.713582464499709</v>
      </c>
      <c r="M44" s="5">
        <v>76.079853823153925</v>
      </c>
      <c r="N44" s="5">
        <v>75.519562217668252</v>
      </c>
      <c r="O44" s="5">
        <v>84.094382809963136</v>
      </c>
      <c r="P44" s="5">
        <v>82.710901885173215</v>
      </c>
      <c r="Q44" s="5">
        <v>77.459974155004758</v>
      </c>
      <c r="R44" s="5">
        <v>70.980238986655237</v>
      </c>
      <c r="S44" s="5">
        <v>83.10148475503965</v>
      </c>
      <c r="T44" s="5">
        <v>81.517142338788773</v>
      </c>
      <c r="U44" s="5">
        <v>76.848848113906683</v>
      </c>
      <c r="V44" s="5">
        <v>77.268961666225593</v>
      </c>
      <c r="W44" s="5">
        <v>82.058432216284174</v>
      </c>
      <c r="X44" s="5">
        <v>72.416635183166932</v>
      </c>
      <c r="Y44" s="18"/>
      <c r="Z44" s="153">
        <v>65.646987201735058</v>
      </c>
      <c r="AA44" s="165">
        <v>94.927833138482796</v>
      </c>
      <c r="AB44" s="5">
        <v>65.646987201735058</v>
      </c>
      <c r="AC44" s="5">
        <v>78.719703079512954</v>
      </c>
      <c r="AD44" s="5">
        <v>82.664793513998475</v>
      </c>
      <c r="AE44" s="5">
        <v>82.29024402248244</v>
      </c>
      <c r="AF44" s="5">
        <v>71.665506001517315</v>
      </c>
      <c r="AG44" s="5">
        <v>73.264900171873919</v>
      </c>
      <c r="AH44" s="5">
        <v>78.183518642159726</v>
      </c>
      <c r="AI44" s="5">
        <v>82.799305332193867</v>
      </c>
      <c r="AJ44" s="5">
        <v>74.798405891199423</v>
      </c>
      <c r="AK44" s="5">
        <v>76.717133697381584</v>
      </c>
      <c r="AL44" s="5">
        <v>81.517142338788773</v>
      </c>
      <c r="AM44" s="5">
        <v>71.745423545767139</v>
      </c>
      <c r="AN44" s="5">
        <v>75.320529851855127</v>
      </c>
      <c r="AO44" s="5">
        <v>72.714162227625764</v>
      </c>
      <c r="AP44" s="5">
        <v>84.028737233743755</v>
      </c>
      <c r="AQ44" s="5">
        <v>81.748281840206062</v>
      </c>
      <c r="AR44" s="5">
        <v>77.344835471565858</v>
      </c>
      <c r="AS44" s="5">
        <v>78.953161610738974</v>
      </c>
      <c r="AT44" s="5">
        <v>70.714063642232844</v>
      </c>
      <c r="AU44" s="5">
        <v>68.289724082259198</v>
      </c>
      <c r="AV44" s="5">
        <v>78.613806228776767</v>
      </c>
      <c r="AW44" s="5">
        <v>84.319869668487158</v>
      </c>
      <c r="AX44" s="5">
        <v>76.119465647769786</v>
      </c>
      <c r="AY44" s="5">
        <v>73.846530018004955</v>
      </c>
      <c r="AZ44" s="5">
        <v>82.877494550106078</v>
      </c>
      <c r="BA44" s="5">
        <v>82.437601475016734</v>
      </c>
      <c r="BB44" s="5">
        <v>79.28954791792853</v>
      </c>
      <c r="BC44" s="5">
        <v>84.534213263471997</v>
      </c>
      <c r="BD44" s="5">
        <v>84.582504021807978</v>
      </c>
      <c r="BE44" s="5">
        <v>86.597962940844326</v>
      </c>
      <c r="BF44" s="5">
        <v>81.761098408089282</v>
      </c>
      <c r="BG44" s="5">
        <v>85.328729939387671</v>
      </c>
      <c r="BH44" s="5">
        <v>71.036356747447329</v>
      </c>
      <c r="BI44" s="5">
        <v>77.896726060346779</v>
      </c>
      <c r="BJ44" s="5">
        <v>74.992739134186067</v>
      </c>
      <c r="BK44" s="5">
        <v>81.108125542620499</v>
      </c>
      <c r="BL44" s="5">
        <v>72.18227266293826</v>
      </c>
      <c r="BM44" s="5">
        <v>86.883016903484162</v>
      </c>
      <c r="BN44" s="5">
        <v>75.450410589165145</v>
      </c>
      <c r="BO44" s="5">
        <v>84.578420972040178</v>
      </c>
      <c r="BP44" s="5">
        <v>90.229771118959817</v>
      </c>
      <c r="BQ44" s="5">
        <v>79.22194588269889</v>
      </c>
      <c r="BR44" s="5">
        <v>81.743344461561762</v>
      </c>
      <c r="BS44" s="5">
        <v>79.605487341645116</v>
      </c>
      <c r="BT44" s="5">
        <v>85.885511897933114</v>
      </c>
      <c r="BU44" s="5">
        <v>74.360101355698276</v>
      </c>
      <c r="BV44" s="5">
        <v>67.803089999294997</v>
      </c>
      <c r="BW44" s="5">
        <v>71.138508333660809</v>
      </c>
      <c r="BX44" s="5">
        <v>94.927833138482796</v>
      </c>
      <c r="BY44" s="5">
        <v>75.5680751188155</v>
      </c>
      <c r="BZ44" s="5">
        <v>83.487903020003102</v>
      </c>
      <c r="CA44" s="5">
        <v>78.206300557534234</v>
      </c>
      <c r="CB44" s="5">
        <v>83.694922068044633</v>
      </c>
      <c r="CC44" s="5">
        <v>86.030279731586418</v>
      </c>
      <c r="CD44" s="5">
        <v>87.241919705099647</v>
      </c>
      <c r="CE44" s="5">
        <v>83.026326773966133</v>
      </c>
      <c r="CF44" s="5">
        <v>82.489410457506381</v>
      </c>
      <c r="CG44" s="5">
        <v>90.964943376803049</v>
      </c>
      <c r="CH44" s="5">
        <v>79.664959264032717</v>
      </c>
      <c r="CI44" s="5">
        <v>84.706129153266744</v>
      </c>
      <c r="CJ44" s="5">
        <v>86.5008428062185</v>
      </c>
      <c r="CK44" s="5">
        <v>81.069054872113327</v>
      </c>
      <c r="CL44" s="5">
        <v>79.845530505992073</v>
      </c>
      <c r="CM44" s="5">
        <v>90.6991219965211</v>
      </c>
      <c r="CN44" s="5">
        <v>92.121791570982126</v>
      </c>
      <c r="CO44" s="5">
        <v>85.638506476311477</v>
      </c>
      <c r="CP44" s="5">
        <v>90.579100146718417</v>
      </c>
      <c r="CQ44" s="5">
        <v>85.330922351870541</v>
      </c>
      <c r="CR44" s="5">
        <v>93.048981178620991</v>
      </c>
      <c r="CS44" s="5">
        <v>83.922691255846146</v>
      </c>
      <c r="CT44" s="5">
        <v>81.818041688817971</v>
      </c>
      <c r="CU44" s="5">
        <v>87.950225864014811</v>
      </c>
      <c r="CV44" s="5">
        <v>86.358134583430612</v>
      </c>
      <c r="CW44" s="5">
        <v>86.866651881807755</v>
      </c>
      <c r="CX44" s="5">
        <v>85.204411816907907</v>
      </c>
      <c r="CY44" s="5">
        <v>91.333323259758515</v>
      </c>
      <c r="CZ44" s="5">
        <v>84.655650619249627</v>
      </c>
      <c r="DA44" s="5">
        <v>86.977135301461303</v>
      </c>
      <c r="DB44" s="5">
        <v>82.921683994449197</v>
      </c>
      <c r="DC44" s="5">
        <v>89.213728819247535</v>
      </c>
      <c r="DD44" s="5">
        <v>89.145524794916582</v>
      </c>
      <c r="DE44" s="5"/>
      <c r="DF44" s="29">
        <v>1</v>
      </c>
      <c r="DG44" s="17">
        <v>0</v>
      </c>
      <c r="DH44" s="17">
        <v>1</v>
      </c>
      <c r="DI44" s="17">
        <v>0</v>
      </c>
      <c r="DJ44" s="17">
        <v>1</v>
      </c>
      <c r="DK44" s="17">
        <v>0</v>
      </c>
      <c r="DL44" s="17">
        <v>0</v>
      </c>
      <c r="DM44" s="17">
        <v>1</v>
      </c>
      <c r="DN44" s="17">
        <v>1</v>
      </c>
      <c r="DO44" s="17">
        <v>0</v>
      </c>
      <c r="DP44" s="17">
        <v>-1</v>
      </c>
      <c r="DQ44" s="17">
        <v>0</v>
      </c>
      <c r="DR44" s="17">
        <v>0</v>
      </c>
      <c r="DS44" s="17">
        <v>0</v>
      </c>
      <c r="DT44" s="17">
        <v>0</v>
      </c>
      <c r="DU44" s="17">
        <v>0</v>
      </c>
      <c r="DV44" s="30">
        <v>-1</v>
      </c>
      <c r="DW44" s="5"/>
      <c r="DX44" s="5"/>
      <c r="DY44" s="5"/>
      <c r="DZ44" s="29">
        <v>-1</v>
      </c>
      <c r="EA44" s="17">
        <v>0</v>
      </c>
      <c r="EB44" s="17">
        <v>0</v>
      </c>
      <c r="EC44" s="17">
        <v>0</v>
      </c>
      <c r="ED44" s="17">
        <v>-1</v>
      </c>
      <c r="EE44" s="17">
        <v>0</v>
      </c>
      <c r="EF44" s="17">
        <v>0</v>
      </c>
      <c r="EG44" s="17">
        <v>0</v>
      </c>
      <c r="EH44" s="17">
        <v>0</v>
      </c>
      <c r="EI44" s="17">
        <v>0</v>
      </c>
      <c r="EJ44" s="17">
        <v>0</v>
      </c>
      <c r="EK44" s="17">
        <v>-1</v>
      </c>
      <c r="EL44" s="17">
        <v>0</v>
      </c>
      <c r="EM44" s="17">
        <v>-1</v>
      </c>
      <c r="EN44" s="17">
        <v>1</v>
      </c>
      <c r="EO44" s="17">
        <v>0</v>
      </c>
      <c r="EP44" s="17">
        <v>0</v>
      </c>
      <c r="EQ44" s="17">
        <v>0</v>
      </c>
      <c r="ER44" s="17">
        <v>-1</v>
      </c>
      <c r="ES44" s="17">
        <v>-1</v>
      </c>
      <c r="ET44" s="17">
        <v>0</v>
      </c>
      <c r="EU44" s="17">
        <v>0</v>
      </c>
      <c r="EV44" s="17">
        <v>0</v>
      </c>
      <c r="EW44" s="17">
        <v>0</v>
      </c>
      <c r="EX44" s="17">
        <v>0</v>
      </c>
      <c r="EY44" s="17">
        <v>0</v>
      </c>
      <c r="EZ44" s="17">
        <v>0</v>
      </c>
      <c r="FA44" s="17">
        <v>1</v>
      </c>
      <c r="FB44" s="17">
        <v>1</v>
      </c>
      <c r="FC44" s="17">
        <v>1</v>
      </c>
      <c r="FD44" s="17">
        <v>0</v>
      </c>
      <c r="FE44" s="17">
        <v>1</v>
      </c>
      <c r="FF44" s="17">
        <v>-1</v>
      </c>
      <c r="FG44" s="17">
        <v>0</v>
      </c>
      <c r="FH44" s="17">
        <v>0</v>
      </c>
      <c r="FI44" s="17">
        <v>0</v>
      </c>
      <c r="FJ44" s="17">
        <v>-1</v>
      </c>
      <c r="FK44" s="17">
        <v>1</v>
      </c>
      <c r="FL44" s="17">
        <v>0</v>
      </c>
      <c r="FM44" s="17">
        <v>0</v>
      </c>
      <c r="FN44" s="17">
        <v>1</v>
      </c>
      <c r="FO44" s="17">
        <v>0</v>
      </c>
      <c r="FP44" s="17">
        <v>0</v>
      </c>
      <c r="FQ44" s="17">
        <v>0</v>
      </c>
      <c r="FR44" s="17">
        <v>0</v>
      </c>
      <c r="FS44" s="17">
        <v>0</v>
      </c>
      <c r="FT44" s="17">
        <v>0</v>
      </c>
      <c r="FU44" s="17">
        <v>0</v>
      </c>
      <c r="FV44" s="17">
        <v>1</v>
      </c>
      <c r="FW44" s="17">
        <v>0</v>
      </c>
      <c r="FX44" s="17">
        <v>0</v>
      </c>
      <c r="FY44" s="17">
        <v>0</v>
      </c>
      <c r="FZ44" s="17">
        <v>0</v>
      </c>
      <c r="GA44" s="17">
        <v>0</v>
      </c>
      <c r="GB44" s="17">
        <v>0</v>
      </c>
      <c r="GC44" s="17">
        <v>0</v>
      </c>
      <c r="GD44" s="17">
        <v>0</v>
      </c>
      <c r="GE44" s="17">
        <v>1</v>
      </c>
      <c r="GF44" s="17">
        <v>0</v>
      </c>
      <c r="GG44" s="17">
        <v>0</v>
      </c>
      <c r="GH44" s="17">
        <v>0</v>
      </c>
      <c r="GI44" s="17">
        <v>0</v>
      </c>
      <c r="GJ44" s="17">
        <v>0</v>
      </c>
      <c r="GK44" s="17">
        <v>1</v>
      </c>
      <c r="GL44" s="17">
        <v>1</v>
      </c>
      <c r="GM44" s="17">
        <v>0</v>
      </c>
      <c r="GN44" s="17">
        <v>1</v>
      </c>
      <c r="GO44" s="17">
        <v>0</v>
      </c>
      <c r="GP44" s="17">
        <v>1</v>
      </c>
      <c r="GQ44" s="17">
        <v>0</v>
      </c>
      <c r="GR44" s="17">
        <v>0</v>
      </c>
      <c r="GS44" s="17">
        <v>0</v>
      </c>
      <c r="GT44" s="17">
        <v>0</v>
      </c>
      <c r="GU44" s="17">
        <v>0</v>
      </c>
      <c r="GV44" s="17">
        <v>0</v>
      </c>
      <c r="GW44" s="17">
        <v>1</v>
      </c>
      <c r="GX44" s="17">
        <v>0</v>
      </c>
      <c r="GY44" s="17">
        <v>0</v>
      </c>
      <c r="GZ44" s="17">
        <v>0</v>
      </c>
      <c r="HA44" s="17">
        <v>0</v>
      </c>
      <c r="HB44" s="30">
        <v>1</v>
      </c>
    </row>
    <row r="45" spans="1:210" ht="25.5" customHeight="1" x14ac:dyDescent="0.2">
      <c r="A45" s="48">
        <v>39</v>
      </c>
      <c r="B45" s="3" t="s">
        <v>309</v>
      </c>
      <c r="C45" s="10" t="s">
        <v>40</v>
      </c>
      <c r="D45" s="24" t="s">
        <v>7</v>
      </c>
      <c r="E45" s="23">
        <v>89.915702725478369</v>
      </c>
      <c r="F45" s="147">
        <v>5962</v>
      </c>
      <c r="G45" s="18"/>
      <c r="H45" s="5">
        <v>94.083873909310839</v>
      </c>
      <c r="I45" s="5">
        <v>80.161665970899193</v>
      </c>
      <c r="J45" s="5">
        <v>91.720338351600304</v>
      </c>
      <c r="K45" s="5">
        <v>90.763844496834096</v>
      </c>
      <c r="L45" s="5">
        <v>93.310825619469384</v>
      </c>
      <c r="M45" s="5">
        <v>89.449009061923277</v>
      </c>
      <c r="N45" s="5">
        <v>91.531402426590276</v>
      </c>
      <c r="O45" s="5">
        <v>93.924287921693235</v>
      </c>
      <c r="P45" s="5">
        <v>91.335337445866188</v>
      </c>
      <c r="Q45" s="5">
        <v>88.151125031022843</v>
      </c>
      <c r="R45" s="5">
        <v>88.357506066262999</v>
      </c>
      <c r="S45" s="5">
        <v>89.856135259527065</v>
      </c>
      <c r="T45" s="5">
        <v>91.896406608673104</v>
      </c>
      <c r="U45" s="5">
        <v>90.671374339163208</v>
      </c>
      <c r="V45" s="5">
        <v>88.000482491381021</v>
      </c>
      <c r="W45" s="5">
        <v>93.365701084867283</v>
      </c>
      <c r="X45" s="5">
        <v>85.203208201974505</v>
      </c>
      <c r="Y45" s="18"/>
      <c r="Z45" s="153">
        <v>78.629103171868337</v>
      </c>
      <c r="AA45" s="165">
        <v>100</v>
      </c>
      <c r="AB45" s="5">
        <v>88.255854620944078</v>
      </c>
      <c r="AC45" s="5">
        <v>87.66861524969427</v>
      </c>
      <c r="AD45" s="5">
        <v>97.433975697673077</v>
      </c>
      <c r="AE45" s="5">
        <v>92.141987708021716</v>
      </c>
      <c r="AF45" s="5">
        <v>87.390080656700178</v>
      </c>
      <c r="AG45" s="5">
        <v>89.114927546900333</v>
      </c>
      <c r="AH45" s="5">
        <v>91.76113542558987</v>
      </c>
      <c r="AI45" s="5">
        <v>88.835394841650611</v>
      </c>
      <c r="AJ45" s="5">
        <v>93.758876126576141</v>
      </c>
      <c r="AK45" s="5">
        <v>84.997249271425702</v>
      </c>
      <c r="AL45" s="5">
        <v>91.896406608673104</v>
      </c>
      <c r="AM45" s="5">
        <v>83.016276664653333</v>
      </c>
      <c r="AN45" s="5">
        <v>89.226041117585439</v>
      </c>
      <c r="AO45" s="5">
        <v>86.903228349589583</v>
      </c>
      <c r="AP45" s="5">
        <v>90.785485902216081</v>
      </c>
      <c r="AQ45" s="5">
        <v>89.156175387072025</v>
      </c>
      <c r="AR45" s="5">
        <v>86.258454742259786</v>
      </c>
      <c r="AS45" s="5">
        <v>85.067477078854708</v>
      </c>
      <c r="AT45" s="5">
        <v>90.172607862687286</v>
      </c>
      <c r="AU45" s="5">
        <v>88.77023577930278</v>
      </c>
      <c r="AV45" s="5">
        <v>89.392240214514302</v>
      </c>
      <c r="AW45" s="5">
        <v>96.573738149557997</v>
      </c>
      <c r="AX45" s="5">
        <v>91.092893918980437</v>
      </c>
      <c r="AY45" s="5">
        <v>88.220982437547761</v>
      </c>
      <c r="AZ45" s="5">
        <v>91.317037363309012</v>
      </c>
      <c r="BA45" s="5">
        <v>93.46880286319373</v>
      </c>
      <c r="BB45" s="5">
        <v>96.176723011188614</v>
      </c>
      <c r="BC45" s="5">
        <v>99.034529789167962</v>
      </c>
      <c r="BD45" s="5">
        <v>96.275243309548628</v>
      </c>
      <c r="BE45" s="5">
        <v>98.786239443824655</v>
      </c>
      <c r="BF45" s="5">
        <v>92.815842185560655</v>
      </c>
      <c r="BG45" s="5">
        <v>91.277040388015365</v>
      </c>
      <c r="BH45" s="5">
        <v>92.422023871593836</v>
      </c>
      <c r="BI45" s="5">
        <v>93.085235500535674</v>
      </c>
      <c r="BJ45" s="5">
        <v>78.629103171868337</v>
      </c>
      <c r="BK45" s="5">
        <v>89.000189220281143</v>
      </c>
      <c r="BL45" s="5">
        <v>92.220602111292521</v>
      </c>
      <c r="BM45" s="5">
        <v>90.634559052171127</v>
      </c>
      <c r="BN45" s="5">
        <v>88.582743333881226</v>
      </c>
      <c r="BO45" s="5">
        <v>96.753403070401987</v>
      </c>
      <c r="BP45" s="5">
        <v>95.671733618830217</v>
      </c>
      <c r="BQ45" s="5">
        <v>93.429540283859524</v>
      </c>
      <c r="BR45" s="5">
        <v>80.161665970899193</v>
      </c>
      <c r="BS45" s="5"/>
      <c r="BT45" s="5">
        <v>97.000613351831461</v>
      </c>
      <c r="BU45" s="5">
        <v>83.46877695429599</v>
      </c>
      <c r="BV45" s="5">
        <v>96.044089442137007</v>
      </c>
      <c r="BW45" s="5">
        <v>83.880241399400461</v>
      </c>
      <c r="BX45" s="5"/>
      <c r="BY45" s="5">
        <v>87.566145380875085</v>
      </c>
      <c r="BZ45" s="5">
        <v>92.550833636543331</v>
      </c>
      <c r="CA45" s="5">
        <v>84.776632177670905</v>
      </c>
      <c r="CB45" s="5"/>
      <c r="CC45" s="5"/>
      <c r="CD45" s="5">
        <v>90.875307986701287</v>
      </c>
      <c r="CE45" s="5"/>
      <c r="CF45" s="5"/>
      <c r="CG45" s="5">
        <v>100</v>
      </c>
      <c r="CH45" s="5">
        <v>88.799781101942273</v>
      </c>
      <c r="CI45" s="5"/>
      <c r="CJ45" s="5">
        <v>100</v>
      </c>
      <c r="CK45" s="5"/>
      <c r="CL45" s="5">
        <v>99.30429134122592</v>
      </c>
      <c r="CM45" s="5">
        <v>91.507549085466465</v>
      </c>
      <c r="CN45" s="5"/>
      <c r="CO45" s="5">
        <v>100</v>
      </c>
      <c r="CP45" s="5">
        <v>91.180022605968858</v>
      </c>
      <c r="CQ45" s="5">
        <v>97.014517625580126</v>
      </c>
      <c r="CR45" s="5">
        <v>95.665390161139996</v>
      </c>
      <c r="CS45" s="5">
        <v>94.244054355832915</v>
      </c>
      <c r="CT45" s="5"/>
      <c r="CU45" s="5">
        <v>94.873838647377696</v>
      </c>
      <c r="CV45" s="5">
        <v>93.440885837993463</v>
      </c>
      <c r="CW45" s="5">
        <v>96.474095606296046</v>
      </c>
      <c r="CX45" s="5">
        <v>90.565963801274179</v>
      </c>
      <c r="CY45" s="5">
        <v>94.60538925685772</v>
      </c>
      <c r="CZ45" s="5">
        <v>92.674941549814221</v>
      </c>
      <c r="DA45" s="5"/>
      <c r="DB45" s="5">
        <v>94.994715484576574</v>
      </c>
      <c r="DC45" s="5">
        <v>94.280166277362341</v>
      </c>
      <c r="DD45" s="5">
        <v>90.549020294492777</v>
      </c>
      <c r="DE45" s="5"/>
      <c r="DF45" s="29">
        <v>0</v>
      </c>
      <c r="DG45" s="17">
        <v>0</v>
      </c>
      <c r="DH45" s="17">
        <v>0</v>
      </c>
      <c r="DI45" s="17">
        <v>0</v>
      </c>
      <c r="DJ45" s="17">
        <v>0</v>
      </c>
      <c r="DK45" s="17">
        <v>0</v>
      </c>
      <c r="DL45" s="17">
        <v>0</v>
      </c>
      <c r="DM45" s="17">
        <v>0</v>
      </c>
      <c r="DN45" s="17">
        <v>0</v>
      </c>
      <c r="DO45" s="17">
        <v>0</v>
      </c>
      <c r="DP45" s="17">
        <v>0</v>
      </c>
      <c r="DQ45" s="17">
        <v>0</v>
      </c>
      <c r="DR45" s="17">
        <v>0</v>
      </c>
      <c r="DS45" s="17">
        <v>0</v>
      </c>
      <c r="DT45" s="17">
        <v>0</v>
      </c>
      <c r="DU45" s="17">
        <v>0</v>
      </c>
      <c r="DV45" s="30">
        <v>-1</v>
      </c>
      <c r="DW45" s="5"/>
      <c r="DX45" s="5"/>
      <c r="DY45" s="5"/>
      <c r="DZ45" s="29">
        <v>0</v>
      </c>
      <c r="EA45" s="17">
        <v>0</v>
      </c>
      <c r="EB45" s="17">
        <v>1</v>
      </c>
      <c r="EC45" s="17">
        <v>0</v>
      </c>
      <c r="ED45" s="17">
        <v>0</v>
      </c>
      <c r="EE45" s="17">
        <v>0</v>
      </c>
      <c r="EF45" s="17">
        <v>0</v>
      </c>
      <c r="EG45" s="17">
        <v>0</v>
      </c>
      <c r="EH45" s="17">
        <v>0</v>
      </c>
      <c r="EI45" s="17">
        <v>0</v>
      </c>
      <c r="EJ45" s="17">
        <v>0</v>
      </c>
      <c r="EK45" s="17">
        <v>-1</v>
      </c>
      <c r="EL45" s="17">
        <v>0</v>
      </c>
      <c r="EM45" s="17">
        <v>0</v>
      </c>
      <c r="EN45" s="17">
        <v>0</v>
      </c>
      <c r="EO45" s="17">
        <v>0</v>
      </c>
      <c r="EP45" s="17">
        <v>0</v>
      </c>
      <c r="EQ45" s="17">
        <v>0</v>
      </c>
      <c r="ER45" s="17">
        <v>0</v>
      </c>
      <c r="ES45" s="17">
        <v>0</v>
      </c>
      <c r="ET45" s="17">
        <v>0</v>
      </c>
      <c r="EU45" s="17">
        <v>1</v>
      </c>
      <c r="EV45" s="17">
        <v>0</v>
      </c>
      <c r="EW45" s="17">
        <v>0</v>
      </c>
      <c r="EX45" s="17">
        <v>0</v>
      </c>
      <c r="EY45" s="17">
        <v>0</v>
      </c>
      <c r="EZ45" s="17">
        <v>0</v>
      </c>
      <c r="FA45" s="17">
        <v>1</v>
      </c>
      <c r="FB45" s="17">
        <v>0</v>
      </c>
      <c r="FC45" s="17">
        <v>1</v>
      </c>
      <c r="FD45" s="17">
        <v>0</v>
      </c>
      <c r="FE45" s="17">
        <v>0</v>
      </c>
      <c r="FF45" s="17">
        <v>0</v>
      </c>
      <c r="FG45" s="17">
        <v>0</v>
      </c>
      <c r="FH45" s="17">
        <v>-1</v>
      </c>
      <c r="FI45" s="17">
        <v>0</v>
      </c>
      <c r="FJ45" s="17">
        <v>0</v>
      </c>
      <c r="FK45" s="17">
        <v>0</v>
      </c>
      <c r="FL45" s="17">
        <v>0</v>
      </c>
      <c r="FM45" s="17">
        <v>0</v>
      </c>
      <c r="FN45" s="17">
        <v>0</v>
      </c>
      <c r="FO45" s="17">
        <v>0</v>
      </c>
      <c r="FP45" s="17">
        <v>0</v>
      </c>
      <c r="FQ45" s="17"/>
      <c r="FR45" s="17">
        <v>0</v>
      </c>
      <c r="FS45" s="17">
        <v>0</v>
      </c>
      <c r="FT45" s="17">
        <v>0</v>
      </c>
      <c r="FU45" s="17">
        <v>0</v>
      </c>
      <c r="FV45" s="17"/>
      <c r="FW45" s="17">
        <v>0</v>
      </c>
      <c r="FX45" s="17">
        <v>0</v>
      </c>
      <c r="FY45" s="17">
        <v>0</v>
      </c>
      <c r="FZ45" s="17"/>
      <c r="GA45" s="17"/>
      <c r="GB45" s="17">
        <v>0</v>
      </c>
      <c r="GC45" s="17"/>
      <c r="GD45" s="17"/>
      <c r="GE45" s="17">
        <v>0</v>
      </c>
      <c r="GF45" s="17">
        <v>0</v>
      </c>
      <c r="GG45" s="17"/>
      <c r="GH45" s="17">
        <v>0</v>
      </c>
      <c r="GI45" s="17"/>
      <c r="GJ45" s="17">
        <v>0</v>
      </c>
      <c r="GK45" s="17">
        <v>0</v>
      </c>
      <c r="GL45" s="17"/>
      <c r="GM45" s="17">
        <v>0</v>
      </c>
      <c r="GN45" s="17">
        <v>0</v>
      </c>
      <c r="GO45" s="17">
        <v>0</v>
      </c>
      <c r="GP45" s="17">
        <v>0</v>
      </c>
      <c r="GQ45" s="17">
        <v>0</v>
      </c>
      <c r="GR45" s="17"/>
      <c r="GS45" s="17">
        <v>0</v>
      </c>
      <c r="GT45" s="17">
        <v>0</v>
      </c>
      <c r="GU45" s="17">
        <v>0</v>
      </c>
      <c r="GV45" s="17">
        <v>0</v>
      </c>
      <c r="GW45" s="17">
        <v>0</v>
      </c>
      <c r="GX45" s="17">
        <v>0</v>
      </c>
      <c r="GY45" s="17"/>
      <c r="GZ45" s="17">
        <v>0</v>
      </c>
      <c r="HA45" s="17">
        <v>0</v>
      </c>
      <c r="HB45" s="30">
        <v>0</v>
      </c>
    </row>
    <row r="46" spans="1:210" ht="25.5" customHeight="1" x14ac:dyDescent="0.2">
      <c r="A46" s="48">
        <v>41</v>
      </c>
      <c r="B46" s="3" t="s">
        <v>309</v>
      </c>
      <c r="C46" s="10" t="s">
        <v>30</v>
      </c>
      <c r="D46" s="24" t="s">
        <v>31</v>
      </c>
      <c r="E46" s="23">
        <v>43.175602690573598</v>
      </c>
      <c r="F46" s="147">
        <v>4130</v>
      </c>
      <c r="G46" s="18"/>
      <c r="H46" s="5">
        <v>45.413166862424994</v>
      </c>
      <c r="I46" s="5">
        <v>39.937614545464776</v>
      </c>
      <c r="J46" s="5">
        <v>42.537946142178967</v>
      </c>
      <c r="K46" s="5">
        <v>47.722790504068612</v>
      </c>
      <c r="L46" s="5">
        <v>47.129943086201123</v>
      </c>
      <c r="M46" s="5">
        <v>35.919987761001963</v>
      </c>
      <c r="N46" s="5">
        <v>35.872799914482265</v>
      </c>
      <c r="O46" s="5">
        <v>48.032784254691727</v>
      </c>
      <c r="P46" s="5">
        <v>45.984216794722137</v>
      </c>
      <c r="Q46" s="5">
        <v>41.140813639509531</v>
      </c>
      <c r="R46" s="5">
        <v>43.445573080080287</v>
      </c>
      <c r="S46" s="5">
        <v>33.059447845192707</v>
      </c>
      <c r="T46" s="5">
        <v>52.790139919799351</v>
      </c>
      <c r="U46" s="5">
        <v>47.194680688580235</v>
      </c>
      <c r="V46" s="5">
        <v>42.902795697953181</v>
      </c>
      <c r="W46" s="5">
        <v>42.91758818236427</v>
      </c>
      <c r="X46" s="5">
        <v>39.756090212560714</v>
      </c>
      <c r="Y46" s="18"/>
      <c r="Z46" s="153">
        <v>19.106881519341172</v>
      </c>
      <c r="AA46" s="165">
        <v>64.932067338224314</v>
      </c>
      <c r="AB46" s="5">
        <v>40.044111618303049</v>
      </c>
      <c r="AC46" s="5">
        <v>44.896210736316242</v>
      </c>
      <c r="AD46" s="5">
        <v>48.016322123818831</v>
      </c>
      <c r="AE46" s="5">
        <v>42.734479521042843</v>
      </c>
      <c r="AF46" s="5">
        <v>51.508513708147383</v>
      </c>
      <c r="AG46" s="5">
        <v>41.248919526367111</v>
      </c>
      <c r="AH46" s="5">
        <v>44.337033058170135</v>
      </c>
      <c r="AI46" s="5">
        <v>47.790416043241116</v>
      </c>
      <c r="AJ46" s="5">
        <v>41.107494580768467</v>
      </c>
      <c r="AK46" s="5">
        <v>37.154981260872773</v>
      </c>
      <c r="AL46" s="5">
        <v>52.790139919799351</v>
      </c>
      <c r="AM46" s="5">
        <v>39.421219949625446</v>
      </c>
      <c r="AN46" s="5">
        <v>40.754716094689329</v>
      </c>
      <c r="AO46" s="5">
        <v>40.88488554515353</v>
      </c>
      <c r="AP46" s="5">
        <v>47.222921408716722</v>
      </c>
      <c r="AQ46" s="5">
        <v>49.991197390606082</v>
      </c>
      <c r="AR46" s="5">
        <v>44.268675087406542</v>
      </c>
      <c r="AS46" s="5">
        <v>54.539124696676197</v>
      </c>
      <c r="AT46" s="5">
        <v>29.188099793533979</v>
      </c>
      <c r="AU46" s="5">
        <v>36.752641775812464</v>
      </c>
      <c r="AV46" s="5">
        <v>58.921439118263677</v>
      </c>
      <c r="AW46" s="5">
        <v>55.344961108057042</v>
      </c>
      <c r="AX46" s="5">
        <v>41.146149485668296</v>
      </c>
      <c r="AY46" s="5">
        <v>50.868820912301018</v>
      </c>
      <c r="AZ46" s="5">
        <v>43.866969182652497</v>
      </c>
      <c r="BA46" s="5">
        <v>38.200409793243473</v>
      </c>
      <c r="BB46" s="5">
        <v>40.280361956543679</v>
      </c>
      <c r="BC46" s="5">
        <v>43.629509544116679</v>
      </c>
      <c r="BD46" s="5">
        <v>44.658226778501323</v>
      </c>
      <c r="BE46" s="5">
        <v>37.692014884686245</v>
      </c>
      <c r="BF46" s="5">
        <v>49.281147995433251</v>
      </c>
      <c r="BG46" s="5">
        <v>47.213427090747004</v>
      </c>
      <c r="BH46" s="5">
        <v>46.183779453223593</v>
      </c>
      <c r="BI46" s="5">
        <v>42.280362123545821</v>
      </c>
      <c r="BJ46" s="5">
        <v>43.289225803529526</v>
      </c>
      <c r="BK46" s="5">
        <v>48.697432717890372</v>
      </c>
      <c r="BL46" s="5">
        <v>39.416786463596374</v>
      </c>
      <c r="BM46" s="5">
        <v>42.572437139074928</v>
      </c>
      <c r="BN46" s="5">
        <v>49.487434096283337</v>
      </c>
      <c r="BO46" s="5"/>
      <c r="BP46" s="5">
        <v>41.293955508681712</v>
      </c>
      <c r="BQ46" s="5">
        <v>19.106881519341172</v>
      </c>
      <c r="BR46" s="5">
        <v>39.937614545464776</v>
      </c>
      <c r="BS46" s="5"/>
      <c r="BT46" s="5"/>
      <c r="BU46" s="5">
        <v>25.420417960981002</v>
      </c>
      <c r="BV46" s="5"/>
      <c r="BW46" s="5">
        <v>46.056851187778832</v>
      </c>
      <c r="BX46" s="5"/>
      <c r="BY46" s="5">
        <v>54.531094631774039</v>
      </c>
      <c r="BZ46" s="5">
        <v>64.932067338224314</v>
      </c>
      <c r="CA46" s="5"/>
      <c r="CB46" s="5"/>
      <c r="CC46" s="5"/>
      <c r="CD46" s="5">
        <v>25.670073475215709</v>
      </c>
      <c r="CE46" s="5"/>
      <c r="CF46" s="5"/>
      <c r="CG46" s="5"/>
      <c r="CH46" s="5"/>
      <c r="CI46" s="5"/>
      <c r="CJ46" s="5"/>
      <c r="CK46" s="5"/>
      <c r="CL46" s="5"/>
      <c r="CM46" s="5"/>
      <c r="CN46" s="5"/>
      <c r="CO46" s="5"/>
      <c r="CP46" s="5"/>
      <c r="CQ46" s="5"/>
      <c r="CR46" s="5"/>
      <c r="CS46" s="5"/>
      <c r="CT46" s="5"/>
      <c r="CU46" s="5"/>
      <c r="CV46" s="5"/>
      <c r="CW46" s="5"/>
      <c r="CX46" s="5">
        <v>24.696064082490135</v>
      </c>
      <c r="CY46" s="5"/>
      <c r="CZ46" s="5"/>
      <c r="DA46" s="5"/>
      <c r="DB46" s="5"/>
      <c r="DC46" s="5"/>
      <c r="DD46" s="5"/>
      <c r="DE46" s="5"/>
      <c r="DF46" s="29">
        <v>0</v>
      </c>
      <c r="DG46" s="17">
        <v>0</v>
      </c>
      <c r="DH46" s="17">
        <v>0</v>
      </c>
      <c r="DI46" s="17">
        <v>0</v>
      </c>
      <c r="DJ46" s="17">
        <v>0</v>
      </c>
      <c r="DK46" s="17">
        <v>0</v>
      </c>
      <c r="DL46" s="17">
        <v>0</v>
      </c>
      <c r="DM46" s="17">
        <v>0</v>
      </c>
      <c r="DN46" s="17">
        <v>0</v>
      </c>
      <c r="DO46" s="17">
        <v>0</v>
      </c>
      <c r="DP46" s="17">
        <v>0</v>
      </c>
      <c r="DQ46" s="17">
        <v>0</v>
      </c>
      <c r="DR46" s="17">
        <v>0</v>
      </c>
      <c r="DS46" s="17">
        <v>0</v>
      </c>
      <c r="DT46" s="17">
        <v>0</v>
      </c>
      <c r="DU46" s="17">
        <v>0</v>
      </c>
      <c r="DV46" s="30">
        <v>0</v>
      </c>
      <c r="DW46" s="5"/>
      <c r="DX46" s="5"/>
      <c r="DY46" s="5"/>
      <c r="DZ46" s="29">
        <v>0</v>
      </c>
      <c r="EA46" s="17">
        <v>0</v>
      </c>
      <c r="EB46" s="17">
        <v>0</v>
      </c>
      <c r="EC46" s="17">
        <v>0</v>
      </c>
      <c r="ED46" s="17">
        <v>0</v>
      </c>
      <c r="EE46" s="17">
        <v>0</v>
      </c>
      <c r="EF46" s="17">
        <v>0</v>
      </c>
      <c r="EG46" s="17">
        <v>0</v>
      </c>
      <c r="EH46" s="17">
        <v>0</v>
      </c>
      <c r="EI46" s="17">
        <v>0</v>
      </c>
      <c r="EJ46" s="17">
        <v>0</v>
      </c>
      <c r="EK46" s="17">
        <v>0</v>
      </c>
      <c r="EL46" s="17">
        <v>0</v>
      </c>
      <c r="EM46" s="17">
        <v>0</v>
      </c>
      <c r="EN46" s="17">
        <v>0</v>
      </c>
      <c r="EO46" s="17">
        <v>0</v>
      </c>
      <c r="EP46" s="17">
        <v>0</v>
      </c>
      <c r="EQ46" s="17">
        <v>0</v>
      </c>
      <c r="ER46" s="17">
        <v>-1</v>
      </c>
      <c r="ES46" s="17">
        <v>0</v>
      </c>
      <c r="ET46" s="17">
        <v>1</v>
      </c>
      <c r="EU46" s="17">
        <v>0</v>
      </c>
      <c r="EV46" s="17">
        <v>0</v>
      </c>
      <c r="EW46" s="17">
        <v>0</v>
      </c>
      <c r="EX46" s="17">
        <v>0</v>
      </c>
      <c r="EY46" s="17">
        <v>0</v>
      </c>
      <c r="EZ46" s="17">
        <v>0</v>
      </c>
      <c r="FA46" s="17">
        <v>0</v>
      </c>
      <c r="FB46" s="17">
        <v>0</v>
      </c>
      <c r="FC46" s="17">
        <v>0</v>
      </c>
      <c r="FD46" s="17">
        <v>0</v>
      </c>
      <c r="FE46" s="17">
        <v>0</v>
      </c>
      <c r="FF46" s="17">
        <v>0</v>
      </c>
      <c r="FG46" s="17">
        <v>0</v>
      </c>
      <c r="FH46" s="17">
        <v>0</v>
      </c>
      <c r="FI46" s="17">
        <v>0</v>
      </c>
      <c r="FJ46" s="17">
        <v>0</v>
      </c>
      <c r="FK46" s="17">
        <v>0</v>
      </c>
      <c r="FL46" s="17">
        <v>0</v>
      </c>
      <c r="FM46" s="17"/>
      <c r="FN46" s="17">
        <v>0</v>
      </c>
      <c r="FO46" s="17">
        <v>-1</v>
      </c>
      <c r="FP46" s="17">
        <v>0</v>
      </c>
      <c r="FQ46" s="17"/>
      <c r="FR46" s="17"/>
      <c r="FS46" s="17">
        <v>0</v>
      </c>
      <c r="FT46" s="17"/>
      <c r="FU46" s="17">
        <v>0</v>
      </c>
      <c r="FV46" s="17"/>
      <c r="FW46" s="17">
        <v>0</v>
      </c>
      <c r="FX46" s="17">
        <v>0</v>
      </c>
      <c r="FY46" s="17"/>
      <c r="FZ46" s="17"/>
      <c r="GA46" s="17"/>
      <c r="GB46" s="17">
        <v>0</v>
      </c>
      <c r="GC46" s="17"/>
      <c r="GD46" s="17"/>
      <c r="GE46" s="17"/>
      <c r="GF46" s="17"/>
      <c r="GG46" s="17"/>
      <c r="GH46" s="17"/>
      <c r="GI46" s="17"/>
      <c r="GJ46" s="17"/>
      <c r="GK46" s="17"/>
      <c r="GL46" s="17"/>
      <c r="GM46" s="17"/>
      <c r="GN46" s="17"/>
      <c r="GO46" s="17"/>
      <c r="GP46" s="17"/>
      <c r="GQ46" s="17"/>
      <c r="GR46" s="17"/>
      <c r="GS46" s="17"/>
      <c r="GT46" s="17"/>
      <c r="GU46" s="17"/>
      <c r="GV46" s="17">
        <v>0</v>
      </c>
      <c r="GW46" s="17"/>
      <c r="GX46" s="17"/>
      <c r="GY46" s="17"/>
      <c r="GZ46" s="17"/>
      <c r="HA46" s="17"/>
      <c r="HB46" s="30"/>
    </row>
    <row r="47" spans="1:210" ht="25.5" customHeight="1" x14ac:dyDescent="0.2">
      <c r="A47" s="48">
        <v>43</v>
      </c>
      <c r="B47" s="3" t="s">
        <v>309</v>
      </c>
      <c r="C47" s="10" t="s">
        <v>46</v>
      </c>
      <c r="D47" s="24" t="s">
        <v>11</v>
      </c>
      <c r="E47" s="23">
        <v>65.251077376371555</v>
      </c>
      <c r="F47" s="147">
        <v>8965</v>
      </c>
      <c r="G47" s="18"/>
      <c r="H47" s="5">
        <v>71.330260701779054</v>
      </c>
      <c r="I47" s="5">
        <v>63.518944961239633</v>
      </c>
      <c r="J47" s="5">
        <v>64.714648413046007</v>
      </c>
      <c r="K47" s="5">
        <v>67.97861730637635</v>
      </c>
      <c r="L47" s="5">
        <v>67.647916737151633</v>
      </c>
      <c r="M47" s="5">
        <v>64.241084503989171</v>
      </c>
      <c r="N47" s="5">
        <v>61.654505708256799</v>
      </c>
      <c r="O47" s="5">
        <v>71.206238317031236</v>
      </c>
      <c r="P47" s="5">
        <v>69.027241928103479</v>
      </c>
      <c r="Q47" s="5">
        <v>64.635084444061846</v>
      </c>
      <c r="R47" s="5">
        <v>64.30381325101439</v>
      </c>
      <c r="S47" s="5">
        <v>68.266065213622355</v>
      </c>
      <c r="T47" s="5">
        <v>71.441982057146532</v>
      </c>
      <c r="U47" s="5">
        <v>62.570825367211903</v>
      </c>
      <c r="V47" s="5">
        <v>59.465179535964076</v>
      </c>
      <c r="W47" s="5">
        <v>66.44512506269831</v>
      </c>
      <c r="X47" s="5">
        <v>55.759613290343694</v>
      </c>
      <c r="Y47" s="18"/>
      <c r="Z47" s="153">
        <v>47.860121558738896</v>
      </c>
      <c r="AA47" s="165">
        <v>90.998605496346997</v>
      </c>
      <c r="AB47" s="5">
        <v>65.420498574943139</v>
      </c>
      <c r="AC47" s="5">
        <v>61.462078066418023</v>
      </c>
      <c r="AD47" s="5">
        <v>69.1053834145211</v>
      </c>
      <c r="AE47" s="5">
        <v>62.90979927247831</v>
      </c>
      <c r="AF47" s="5">
        <v>58.794400086509022</v>
      </c>
      <c r="AG47" s="5">
        <v>62.017997166620553</v>
      </c>
      <c r="AH47" s="5">
        <v>69.447216272839185</v>
      </c>
      <c r="AI47" s="5">
        <v>70.235961070952712</v>
      </c>
      <c r="AJ47" s="5">
        <v>63.626419312286451</v>
      </c>
      <c r="AK47" s="5">
        <v>61.72251546495928</v>
      </c>
      <c r="AL47" s="5">
        <v>71.441982057146532</v>
      </c>
      <c r="AM47" s="5">
        <v>49.865115886532479</v>
      </c>
      <c r="AN47" s="5">
        <v>63.548273404077804</v>
      </c>
      <c r="AO47" s="5">
        <v>53.084444839313448</v>
      </c>
      <c r="AP47" s="5">
        <v>69.870029801606762</v>
      </c>
      <c r="AQ47" s="5">
        <v>66.498596838089796</v>
      </c>
      <c r="AR47" s="5">
        <v>67.311772474551816</v>
      </c>
      <c r="AS47" s="5">
        <v>68.071644477157079</v>
      </c>
      <c r="AT47" s="5">
        <v>61.13815040619123</v>
      </c>
      <c r="AU47" s="5">
        <v>67.57491185148487</v>
      </c>
      <c r="AV47" s="5">
        <v>61.885125582952462</v>
      </c>
      <c r="AW47" s="5">
        <v>64.169428294791786</v>
      </c>
      <c r="AX47" s="5">
        <v>65.993217906922311</v>
      </c>
      <c r="AY47" s="5">
        <v>63.957571078754981</v>
      </c>
      <c r="AZ47" s="5">
        <v>69.726112081600505</v>
      </c>
      <c r="BA47" s="5">
        <v>55.709476399203261</v>
      </c>
      <c r="BB47" s="5">
        <v>67.106021899806009</v>
      </c>
      <c r="BC47" s="5">
        <v>72.321506497990725</v>
      </c>
      <c r="BD47" s="5">
        <v>58.593579973740773</v>
      </c>
      <c r="BE47" s="5">
        <v>72.826889149953473</v>
      </c>
      <c r="BF47" s="5">
        <v>75.627413048147133</v>
      </c>
      <c r="BG47" s="5">
        <v>66.983396512848032</v>
      </c>
      <c r="BH47" s="5">
        <v>63.932992870182225</v>
      </c>
      <c r="BI47" s="5">
        <v>62.588778650093438</v>
      </c>
      <c r="BJ47" s="5">
        <v>62.543180060033798</v>
      </c>
      <c r="BK47" s="5">
        <v>78.63624260980734</v>
      </c>
      <c r="BL47" s="5">
        <v>64.890965209591641</v>
      </c>
      <c r="BM47" s="5">
        <v>73.429266808156854</v>
      </c>
      <c r="BN47" s="5">
        <v>49.841993950125676</v>
      </c>
      <c r="BO47" s="5">
        <v>47.860121558738896</v>
      </c>
      <c r="BP47" s="5">
        <v>70.739649688011369</v>
      </c>
      <c r="BQ47" s="5">
        <v>65.270289376083525</v>
      </c>
      <c r="BR47" s="5">
        <v>63.518944961239633</v>
      </c>
      <c r="BS47" s="5">
        <v>61.130054799400256</v>
      </c>
      <c r="BT47" s="5">
        <v>69.507721674754691</v>
      </c>
      <c r="BU47" s="5">
        <v>58.907144010740922</v>
      </c>
      <c r="BV47" s="5">
        <v>68.054377478073818</v>
      </c>
      <c r="BW47" s="5">
        <v>50.308079831011376</v>
      </c>
      <c r="BX47" s="5">
        <v>75.009313056085389</v>
      </c>
      <c r="BY47" s="5">
        <v>56.327626083810131</v>
      </c>
      <c r="BZ47" s="5">
        <v>72.139853196107666</v>
      </c>
      <c r="CA47" s="5">
        <v>50.440374467032676</v>
      </c>
      <c r="CB47" s="5">
        <v>81.604579879316404</v>
      </c>
      <c r="CC47" s="5">
        <v>77.115029486296621</v>
      </c>
      <c r="CD47" s="5">
        <v>53.388593709322748</v>
      </c>
      <c r="CE47" s="5">
        <v>56.376601257619122</v>
      </c>
      <c r="CF47" s="5">
        <v>68.480937683903434</v>
      </c>
      <c r="CG47" s="5">
        <v>81.082867401753973</v>
      </c>
      <c r="CH47" s="5">
        <v>59.593325946793598</v>
      </c>
      <c r="CI47" s="5">
        <v>81.505739411913638</v>
      </c>
      <c r="CJ47" s="5">
        <v>71.876125738440194</v>
      </c>
      <c r="CK47" s="5">
        <v>64.600158031307757</v>
      </c>
      <c r="CL47" s="5">
        <v>70.241967831560231</v>
      </c>
      <c r="CM47" s="5">
        <v>70.39692213157835</v>
      </c>
      <c r="CN47" s="5">
        <v>88.004694930926703</v>
      </c>
      <c r="CO47" s="5">
        <v>61.938087193383517</v>
      </c>
      <c r="CP47" s="5">
        <v>80.94308591054093</v>
      </c>
      <c r="CQ47" s="5">
        <v>81.247086355765248</v>
      </c>
      <c r="CR47" s="5">
        <v>90.998605496346997</v>
      </c>
      <c r="CS47" s="5">
        <v>76.477576732231725</v>
      </c>
      <c r="CT47" s="5">
        <v>75.055994566695077</v>
      </c>
      <c r="CU47" s="5">
        <v>75.06631091023624</v>
      </c>
      <c r="CV47" s="5">
        <v>59.289301484811695</v>
      </c>
      <c r="CW47" s="5">
        <v>74.770470790852087</v>
      </c>
      <c r="CX47" s="5">
        <v>78.330798825846699</v>
      </c>
      <c r="CY47" s="5">
        <v>68.592056759027841</v>
      </c>
      <c r="CZ47" s="5">
        <v>61.941524945590643</v>
      </c>
      <c r="DA47" s="5">
        <v>60.458884907922126</v>
      </c>
      <c r="DB47" s="5">
        <v>77.278324249190661</v>
      </c>
      <c r="DC47" s="5">
        <v>79.62607658187305</v>
      </c>
      <c r="DD47" s="5">
        <v>71.648564237017069</v>
      </c>
      <c r="DE47" s="5"/>
      <c r="DF47" s="29">
        <v>0</v>
      </c>
      <c r="DG47" s="17">
        <v>0</v>
      </c>
      <c r="DH47" s="17">
        <v>0</v>
      </c>
      <c r="DI47" s="17">
        <v>0</v>
      </c>
      <c r="DJ47" s="17">
        <v>0</v>
      </c>
      <c r="DK47" s="17">
        <v>0</v>
      </c>
      <c r="DL47" s="17">
        <v>0</v>
      </c>
      <c r="DM47" s="17">
        <v>1</v>
      </c>
      <c r="DN47" s="17">
        <v>0</v>
      </c>
      <c r="DO47" s="17">
        <v>0</v>
      </c>
      <c r="DP47" s="17">
        <v>0</v>
      </c>
      <c r="DQ47" s="17">
        <v>0</v>
      </c>
      <c r="DR47" s="17">
        <v>0</v>
      </c>
      <c r="DS47" s="17">
        <v>0</v>
      </c>
      <c r="DT47" s="17">
        <v>0</v>
      </c>
      <c r="DU47" s="17">
        <v>0</v>
      </c>
      <c r="DV47" s="30">
        <v>-1</v>
      </c>
      <c r="DW47" s="5"/>
      <c r="DX47" s="5"/>
      <c r="DY47" s="5"/>
      <c r="DZ47" s="29">
        <v>0</v>
      </c>
      <c r="EA47" s="17">
        <v>0</v>
      </c>
      <c r="EB47" s="17">
        <v>0</v>
      </c>
      <c r="EC47" s="17">
        <v>0</v>
      </c>
      <c r="ED47" s="17">
        <v>0</v>
      </c>
      <c r="EE47" s="17">
        <v>0</v>
      </c>
      <c r="EF47" s="17">
        <v>0</v>
      </c>
      <c r="EG47" s="17">
        <v>0</v>
      </c>
      <c r="EH47" s="17">
        <v>0</v>
      </c>
      <c r="EI47" s="17">
        <v>0</v>
      </c>
      <c r="EJ47" s="17">
        <v>0</v>
      </c>
      <c r="EK47" s="17">
        <v>-1</v>
      </c>
      <c r="EL47" s="17">
        <v>0</v>
      </c>
      <c r="EM47" s="17">
        <v>-1</v>
      </c>
      <c r="EN47" s="17">
        <v>0</v>
      </c>
      <c r="EO47" s="17">
        <v>0</v>
      </c>
      <c r="EP47" s="17">
        <v>0</v>
      </c>
      <c r="EQ47" s="17">
        <v>0</v>
      </c>
      <c r="ER47" s="17">
        <v>0</v>
      </c>
      <c r="ES47" s="17">
        <v>0</v>
      </c>
      <c r="ET47" s="17">
        <v>0</v>
      </c>
      <c r="EU47" s="17">
        <v>0</v>
      </c>
      <c r="EV47" s="17">
        <v>0</v>
      </c>
      <c r="EW47" s="17">
        <v>0</v>
      </c>
      <c r="EX47" s="17">
        <v>0</v>
      </c>
      <c r="EY47" s="17">
        <v>-1</v>
      </c>
      <c r="EZ47" s="17">
        <v>0</v>
      </c>
      <c r="FA47" s="17">
        <v>0</v>
      </c>
      <c r="FB47" s="17">
        <v>0</v>
      </c>
      <c r="FC47" s="17">
        <v>0</v>
      </c>
      <c r="FD47" s="17">
        <v>1</v>
      </c>
      <c r="FE47" s="17">
        <v>0</v>
      </c>
      <c r="FF47" s="17">
        <v>0</v>
      </c>
      <c r="FG47" s="17">
        <v>0</v>
      </c>
      <c r="FH47" s="17">
        <v>0</v>
      </c>
      <c r="FI47" s="17">
        <v>1</v>
      </c>
      <c r="FJ47" s="17">
        <v>0</v>
      </c>
      <c r="FK47" s="17">
        <v>0</v>
      </c>
      <c r="FL47" s="17">
        <v>0</v>
      </c>
      <c r="FM47" s="17">
        <v>0</v>
      </c>
      <c r="FN47" s="17">
        <v>0</v>
      </c>
      <c r="FO47" s="17">
        <v>0</v>
      </c>
      <c r="FP47" s="17">
        <v>0</v>
      </c>
      <c r="FQ47" s="17">
        <v>0</v>
      </c>
      <c r="FR47" s="17">
        <v>0</v>
      </c>
      <c r="FS47" s="17">
        <v>0</v>
      </c>
      <c r="FT47" s="17">
        <v>0</v>
      </c>
      <c r="FU47" s="17">
        <v>-1</v>
      </c>
      <c r="FV47" s="17">
        <v>0</v>
      </c>
      <c r="FW47" s="17">
        <v>0</v>
      </c>
      <c r="FX47" s="17">
        <v>0</v>
      </c>
      <c r="FY47" s="17">
        <v>0</v>
      </c>
      <c r="FZ47" s="17">
        <v>1</v>
      </c>
      <c r="GA47" s="17">
        <v>0</v>
      </c>
      <c r="GB47" s="17">
        <v>0</v>
      </c>
      <c r="GC47" s="17">
        <v>0</v>
      </c>
      <c r="GD47" s="17">
        <v>0</v>
      </c>
      <c r="GE47" s="17">
        <v>0</v>
      </c>
      <c r="GF47" s="17">
        <v>0</v>
      </c>
      <c r="GG47" s="17">
        <v>0</v>
      </c>
      <c r="GH47" s="17">
        <v>0</v>
      </c>
      <c r="GI47" s="17">
        <v>0</v>
      </c>
      <c r="GJ47" s="17">
        <v>0</v>
      </c>
      <c r="GK47" s="17">
        <v>0</v>
      </c>
      <c r="GL47" s="17">
        <v>1</v>
      </c>
      <c r="GM47" s="17">
        <v>0</v>
      </c>
      <c r="GN47" s="17">
        <v>0</v>
      </c>
      <c r="GO47" s="17">
        <v>1</v>
      </c>
      <c r="GP47" s="17">
        <v>1</v>
      </c>
      <c r="GQ47" s="17">
        <v>0</v>
      </c>
      <c r="GR47" s="17">
        <v>0</v>
      </c>
      <c r="GS47" s="17">
        <v>0</v>
      </c>
      <c r="GT47" s="17">
        <v>0</v>
      </c>
      <c r="GU47" s="17">
        <v>0</v>
      </c>
      <c r="GV47" s="17">
        <v>0</v>
      </c>
      <c r="GW47" s="17">
        <v>0</v>
      </c>
      <c r="GX47" s="17">
        <v>0</v>
      </c>
      <c r="GY47" s="17">
        <v>0</v>
      </c>
      <c r="GZ47" s="17">
        <v>0</v>
      </c>
      <c r="HA47" s="17">
        <v>0</v>
      </c>
      <c r="HB47" s="30">
        <v>0</v>
      </c>
    </row>
    <row r="48" spans="1:210" ht="25.5" customHeight="1" x14ac:dyDescent="0.2">
      <c r="A48" s="48">
        <v>44</v>
      </c>
      <c r="B48" s="3" t="s">
        <v>309</v>
      </c>
      <c r="C48" s="10" t="s">
        <v>6</v>
      </c>
      <c r="D48" s="24" t="s">
        <v>7</v>
      </c>
      <c r="E48" s="23">
        <v>57.000559318651035</v>
      </c>
      <c r="F48" s="147">
        <v>16907</v>
      </c>
      <c r="G48" s="18"/>
      <c r="H48" s="5">
        <v>60.36977116364163</v>
      </c>
      <c r="I48" s="5">
        <v>52.835776470042831</v>
      </c>
      <c r="J48" s="5">
        <v>57.70735444124562</v>
      </c>
      <c r="K48" s="5">
        <v>55.637258570279677</v>
      </c>
      <c r="L48" s="5">
        <v>62.599162245146402</v>
      </c>
      <c r="M48" s="5">
        <v>58.139267510205805</v>
      </c>
      <c r="N48" s="5">
        <v>53.469663937123237</v>
      </c>
      <c r="O48" s="5">
        <v>58.611892927299451</v>
      </c>
      <c r="P48" s="5">
        <v>51.792590510761883</v>
      </c>
      <c r="Q48" s="5">
        <v>56.165686817431229</v>
      </c>
      <c r="R48" s="5">
        <v>59.244207695162231</v>
      </c>
      <c r="S48" s="5">
        <v>58.539039368420646</v>
      </c>
      <c r="T48" s="5">
        <v>47.406453735375848</v>
      </c>
      <c r="U48" s="5">
        <v>53.350506713039806</v>
      </c>
      <c r="V48" s="5">
        <v>57.781195205917001</v>
      </c>
      <c r="W48" s="5">
        <v>59.392453175250672</v>
      </c>
      <c r="X48" s="5">
        <v>58.565359056102551</v>
      </c>
      <c r="Y48" s="18"/>
      <c r="Z48" s="153">
        <v>37.479457551508808</v>
      </c>
      <c r="AA48" s="165">
        <v>74.222511011588082</v>
      </c>
      <c r="AB48" s="5">
        <v>56.326298653120375</v>
      </c>
      <c r="AC48" s="5">
        <v>54.985989512278536</v>
      </c>
      <c r="AD48" s="5">
        <v>56.781790932634337</v>
      </c>
      <c r="AE48" s="5">
        <v>60.096663160635465</v>
      </c>
      <c r="AF48" s="5">
        <v>66.465239802437509</v>
      </c>
      <c r="AG48" s="5">
        <v>55.250313234711882</v>
      </c>
      <c r="AH48" s="5">
        <v>55.487784875111046</v>
      </c>
      <c r="AI48" s="5">
        <v>46.856816352517306</v>
      </c>
      <c r="AJ48" s="5">
        <v>50.50952529124573</v>
      </c>
      <c r="AK48" s="5">
        <v>58.796731651330447</v>
      </c>
      <c r="AL48" s="5">
        <v>47.406453735375848</v>
      </c>
      <c r="AM48" s="5">
        <v>58.216946508749778</v>
      </c>
      <c r="AN48" s="5">
        <v>54.603299476597819</v>
      </c>
      <c r="AO48" s="5">
        <v>57.961707984703182</v>
      </c>
      <c r="AP48" s="5">
        <v>57.513002710330866</v>
      </c>
      <c r="AQ48" s="5">
        <v>62.301398362324448</v>
      </c>
      <c r="AR48" s="5">
        <v>48.60948127715389</v>
      </c>
      <c r="AS48" s="5">
        <v>58.943531307965316</v>
      </c>
      <c r="AT48" s="5">
        <v>58.709719168355079</v>
      </c>
      <c r="AU48" s="5">
        <v>53.921490648582107</v>
      </c>
      <c r="AV48" s="5">
        <v>56.601849908650181</v>
      </c>
      <c r="AW48" s="5">
        <v>61.920893326865766</v>
      </c>
      <c r="AX48" s="5">
        <v>58.04944173021704</v>
      </c>
      <c r="AY48" s="5">
        <v>60.405204370867708</v>
      </c>
      <c r="AZ48" s="5">
        <v>50.936384198220573</v>
      </c>
      <c r="BA48" s="5">
        <v>59.172846194926052</v>
      </c>
      <c r="BB48" s="5">
        <v>58.277659825029751</v>
      </c>
      <c r="BC48" s="5">
        <v>53.649128072134708</v>
      </c>
      <c r="BD48" s="5">
        <v>58.310351894995371</v>
      </c>
      <c r="BE48" s="5">
        <v>56.127963091928748</v>
      </c>
      <c r="BF48" s="5">
        <v>59.887200226113549</v>
      </c>
      <c r="BG48" s="5">
        <v>64.78186167558664</v>
      </c>
      <c r="BH48" s="5">
        <v>54.930992839330003</v>
      </c>
      <c r="BI48" s="5">
        <v>57.213256364161836</v>
      </c>
      <c r="BJ48" s="5">
        <v>50.468939664444676</v>
      </c>
      <c r="BK48" s="5">
        <v>58.489158298521204</v>
      </c>
      <c r="BL48" s="5">
        <v>57.371199679532644</v>
      </c>
      <c r="BM48" s="5">
        <v>64.114579373773253</v>
      </c>
      <c r="BN48" s="5">
        <v>37.479457551508808</v>
      </c>
      <c r="BO48" s="5">
        <v>61.673349407408381</v>
      </c>
      <c r="BP48" s="5">
        <v>55.365610595760494</v>
      </c>
      <c r="BQ48" s="5">
        <v>44.092258921687574</v>
      </c>
      <c r="BR48" s="5">
        <v>52.835776470042831</v>
      </c>
      <c r="BS48" s="5">
        <v>60.647031364332172</v>
      </c>
      <c r="BT48" s="5">
        <v>55.136275819122751</v>
      </c>
      <c r="BU48" s="5">
        <v>60.545675059812488</v>
      </c>
      <c r="BV48" s="5">
        <v>46.029789377279378</v>
      </c>
      <c r="BW48" s="5">
        <v>58.866017876513702</v>
      </c>
      <c r="BX48" s="5">
        <v>65.580611552125291</v>
      </c>
      <c r="BY48" s="5">
        <v>61.870416456129007</v>
      </c>
      <c r="BZ48" s="5">
        <v>59.650679797268978</v>
      </c>
      <c r="CA48" s="5">
        <v>53.825360974798464</v>
      </c>
      <c r="CB48" s="5">
        <v>53.606832769764509</v>
      </c>
      <c r="CC48" s="5">
        <v>55.556962124395582</v>
      </c>
      <c r="CD48" s="5">
        <v>44.542155452294743</v>
      </c>
      <c r="CE48" s="5">
        <v>65.925141209657127</v>
      </c>
      <c r="CF48" s="5">
        <v>57.611707013157144</v>
      </c>
      <c r="CG48" s="5">
        <v>61.173346574180073</v>
      </c>
      <c r="CH48" s="5">
        <v>49.629397894136048</v>
      </c>
      <c r="CI48" s="5">
        <v>58.722366274742136</v>
      </c>
      <c r="CJ48" s="5">
        <v>64.865119736449131</v>
      </c>
      <c r="CK48" s="5">
        <v>49.28201132929221</v>
      </c>
      <c r="CL48" s="5">
        <v>63.968987894792697</v>
      </c>
      <c r="CM48" s="5">
        <v>59.385403214878572</v>
      </c>
      <c r="CN48" s="5">
        <v>72.731699872346908</v>
      </c>
      <c r="CO48" s="5">
        <v>67.867461008183412</v>
      </c>
      <c r="CP48" s="5">
        <v>66.053919346145278</v>
      </c>
      <c r="CQ48" s="5">
        <v>54.073580747534024</v>
      </c>
      <c r="CR48" s="5">
        <v>53.684768790567325</v>
      </c>
      <c r="CS48" s="5">
        <v>64.507780413683975</v>
      </c>
      <c r="CT48" s="5">
        <v>58.140845953113327</v>
      </c>
      <c r="CU48" s="5">
        <v>62.408704792199543</v>
      </c>
      <c r="CV48" s="5">
        <v>63.435189548300372</v>
      </c>
      <c r="CW48" s="5">
        <v>54.959824484529584</v>
      </c>
      <c r="CX48" s="5">
        <v>62.065044942278348</v>
      </c>
      <c r="CY48" s="5">
        <v>71.191956070325929</v>
      </c>
      <c r="CZ48" s="5">
        <v>51.652675915371027</v>
      </c>
      <c r="DA48" s="5">
        <v>59.754318832484707</v>
      </c>
      <c r="DB48" s="5">
        <v>74.222511011588082</v>
      </c>
      <c r="DC48" s="5">
        <v>55.317205798040192</v>
      </c>
      <c r="DD48" s="5">
        <v>67.292814144762843</v>
      </c>
      <c r="DE48" s="5"/>
      <c r="DF48" s="29">
        <v>0</v>
      </c>
      <c r="DG48" s="17">
        <v>0</v>
      </c>
      <c r="DH48" s="17">
        <v>0</v>
      </c>
      <c r="DI48" s="17">
        <v>0</v>
      </c>
      <c r="DJ48" s="17">
        <v>1</v>
      </c>
      <c r="DK48" s="17">
        <v>0</v>
      </c>
      <c r="DL48" s="17">
        <v>0</v>
      </c>
      <c r="DM48" s="17">
        <v>0</v>
      </c>
      <c r="DN48" s="17">
        <v>-1</v>
      </c>
      <c r="DO48" s="17">
        <v>0</v>
      </c>
      <c r="DP48" s="17">
        <v>0</v>
      </c>
      <c r="DQ48" s="17">
        <v>0</v>
      </c>
      <c r="DR48" s="17">
        <v>-1</v>
      </c>
      <c r="DS48" s="17">
        <v>0</v>
      </c>
      <c r="DT48" s="17">
        <v>0</v>
      </c>
      <c r="DU48" s="17">
        <v>0</v>
      </c>
      <c r="DV48" s="30">
        <v>0</v>
      </c>
      <c r="DW48" s="5"/>
      <c r="DX48" s="5"/>
      <c r="DY48" s="5"/>
      <c r="DZ48" s="29">
        <v>0</v>
      </c>
      <c r="EA48" s="17">
        <v>0</v>
      </c>
      <c r="EB48" s="17">
        <v>0</v>
      </c>
      <c r="EC48" s="17">
        <v>0</v>
      </c>
      <c r="ED48" s="17">
        <v>1</v>
      </c>
      <c r="EE48" s="17">
        <v>0</v>
      </c>
      <c r="EF48" s="17">
        <v>0</v>
      </c>
      <c r="EG48" s="17">
        <v>-1</v>
      </c>
      <c r="EH48" s="17">
        <v>0</v>
      </c>
      <c r="EI48" s="17">
        <v>0</v>
      </c>
      <c r="EJ48" s="17">
        <v>-1</v>
      </c>
      <c r="EK48" s="17">
        <v>0</v>
      </c>
      <c r="EL48" s="17">
        <v>0</v>
      </c>
      <c r="EM48" s="17">
        <v>0</v>
      </c>
      <c r="EN48" s="17">
        <v>0</v>
      </c>
      <c r="EO48" s="17">
        <v>0</v>
      </c>
      <c r="EP48" s="17">
        <v>-1</v>
      </c>
      <c r="EQ48" s="17">
        <v>0</v>
      </c>
      <c r="ER48" s="17">
        <v>0</v>
      </c>
      <c r="ES48" s="17">
        <v>0</v>
      </c>
      <c r="ET48" s="17">
        <v>0</v>
      </c>
      <c r="EU48" s="17">
        <v>0</v>
      </c>
      <c r="EV48" s="17">
        <v>0</v>
      </c>
      <c r="EW48" s="17">
        <v>0</v>
      </c>
      <c r="EX48" s="17">
        <v>0</v>
      </c>
      <c r="EY48" s="17">
        <v>0</v>
      </c>
      <c r="EZ48" s="17">
        <v>0</v>
      </c>
      <c r="FA48" s="17">
        <v>0</v>
      </c>
      <c r="FB48" s="17">
        <v>0</v>
      </c>
      <c r="FC48" s="17">
        <v>0</v>
      </c>
      <c r="FD48" s="17">
        <v>0</v>
      </c>
      <c r="FE48" s="17">
        <v>1</v>
      </c>
      <c r="FF48" s="17">
        <v>0</v>
      </c>
      <c r="FG48" s="17">
        <v>0</v>
      </c>
      <c r="FH48" s="17">
        <v>0</v>
      </c>
      <c r="FI48" s="17">
        <v>0</v>
      </c>
      <c r="FJ48" s="17">
        <v>0</v>
      </c>
      <c r="FK48" s="17">
        <v>0</v>
      </c>
      <c r="FL48" s="17">
        <v>-1</v>
      </c>
      <c r="FM48" s="17">
        <v>0</v>
      </c>
      <c r="FN48" s="17">
        <v>0</v>
      </c>
      <c r="FO48" s="17">
        <v>0</v>
      </c>
      <c r="FP48" s="17">
        <v>0</v>
      </c>
      <c r="FQ48" s="17">
        <v>0</v>
      </c>
      <c r="FR48" s="17">
        <v>0</v>
      </c>
      <c r="FS48" s="17">
        <v>0</v>
      </c>
      <c r="FT48" s="17">
        <v>0</v>
      </c>
      <c r="FU48" s="17">
        <v>0</v>
      </c>
      <c r="FV48" s="17">
        <v>0</v>
      </c>
      <c r="FW48" s="17">
        <v>0</v>
      </c>
      <c r="FX48" s="17">
        <v>0</v>
      </c>
      <c r="FY48" s="17">
        <v>0</v>
      </c>
      <c r="FZ48" s="17">
        <v>0</v>
      </c>
      <c r="GA48" s="17">
        <v>0</v>
      </c>
      <c r="GB48" s="17">
        <v>0</v>
      </c>
      <c r="GC48" s="17">
        <v>0</v>
      </c>
      <c r="GD48" s="17">
        <v>0</v>
      </c>
      <c r="GE48" s="17">
        <v>0</v>
      </c>
      <c r="GF48" s="17">
        <v>0</v>
      </c>
      <c r="GG48" s="17">
        <v>0</v>
      </c>
      <c r="GH48" s="17">
        <v>0</v>
      </c>
      <c r="GI48" s="17">
        <v>0</v>
      </c>
      <c r="GJ48" s="17">
        <v>0</v>
      </c>
      <c r="GK48" s="17">
        <v>0</v>
      </c>
      <c r="GL48" s="17">
        <v>1</v>
      </c>
      <c r="GM48" s="17">
        <v>0</v>
      </c>
      <c r="GN48" s="17">
        <v>0</v>
      </c>
      <c r="GO48" s="17">
        <v>0</v>
      </c>
      <c r="GP48" s="17">
        <v>0</v>
      </c>
      <c r="GQ48" s="17">
        <v>0</v>
      </c>
      <c r="GR48" s="17">
        <v>0</v>
      </c>
      <c r="GS48" s="17">
        <v>0</v>
      </c>
      <c r="GT48" s="17">
        <v>0</v>
      </c>
      <c r="GU48" s="17">
        <v>0</v>
      </c>
      <c r="GV48" s="17">
        <v>0</v>
      </c>
      <c r="GW48" s="17">
        <v>1</v>
      </c>
      <c r="GX48" s="17">
        <v>0</v>
      </c>
      <c r="GY48" s="17">
        <v>0</v>
      </c>
      <c r="GZ48" s="17">
        <v>1</v>
      </c>
      <c r="HA48" s="17">
        <v>0</v>
      </c>
      <c r="HB48" s="30">
        <v>0</v>
      </c>
    </row>
    <row r="49" spans="1:210" ht="25.5" customHeight="1" x14ac:dyDescent="0.2">
      <c r="A49" s="48">
        <v>45</v>
      </c>
      <c r="B49" s="3" t="s">
        <v>309</v>
      </c>
      <c r="C49" s="10" t="s">
        <v>3</v>
      </c>
      <c r="D49" s="24" t="s">
        <v>4</v>
      </c>
      <c r="E49" s="23">
        <v>67.831331157775253</v>
      </c>
      <c r="F49" s="147">
        <v>16865</v>
      </c>
      <c r="G49" s="18"/>
      <c r="H49" s="5">
        <v>73.948443297970456</v>
      </c>
      <c r="I49" s="5">
        <v>67.202366261199941</v>
      </c>
      <c r="J49" s="5">
        <v>75.184319016796792</v>
      </c>
      <c r="K49" s="5">
        <v>72.769578305985888</v>
      </c>
      <c r="L49" s="5">
        <v>77.79574521832113</v>
      </c>
      <c r="M49" s="5">
        <v>75.049562971270319</v>
      </c>
      <c r="N49" s="5">
        <v>65.191652365723371</v>
      </c>
      <c r="O49" s="5">
        <v>80.484363152336186</v>
      </c>
      <c r="P49" s="5">
        <v>70.941506720300623</v>
      </c>
      <c r="Q49" s="5">
        <v>62.95065795256204</v>
      </c>
      <c r="R49" s="5">
        <v>56.622908667060138</v>
      </c>
      <c r="S49" s="5">
        <v>80.525182935698396</v>
      </c>
      <c r="T49" s="5">
        <v>73.903240551234958</v>
      </c>
      <c r="U49" s="5">
        <v>55.673001731153789</v>
      </c>
      <c r="V49" s="5">
        <v>55.376205007226339</v>
      </c>
      <c r="W49" s="5">
        <v>73.318818901132772</v>
      </c>
      <c r="X49" s="5">
        <v>53.578002433357263</v>
      </c>
      <c r="Y49" s="18"/>
      <c r="Z49" s="153">
        <v>46.55573850999086</v>
      </c>
      <c r="AA49" s="165">
        <v>96.063138987718915</v>
      </c>
      <c r="AB49" s="5">
        <v>47.957383164082366</v>
      </c>
      <c r="AC49" s="5">
        <v>55.875124161706914</v>
      </c>
      <c r="AD49" s="5">
        <v>72.220105394463474</v>
      </c>
      <c r="AE49" s="5">
        <v>69.196259674756334</v>
      </c>
      <c r="AF49" s="5">
        <v>56.189542714418735</v>
      </c>
      <c r="AG49" s="5">
        <v>62.573851210032238</v>
      </c>
      <c r="AH49" s="5">
        <v>61.068475293204585</v>
      </c>
      <c r="AI49" s="5">
        <v>76.543804642119426</v>
      </c>
      <c r="AJ49" s="5">
        <v>58.738852493337546</v>
      </c>
      <c r="AK49" s="5">
        <v>64.01697050181879</v>
      </c>
      <c r="AL49" s="5">
        <v>73.903240551234958</v>
      </c>
      <c r="AM49" s="5">
        <v>53.90603271422976</v>
      </c>
      <c r="AN49" s="5">
        <v>71.865905409699423</v>
      </c>
      <c r="AO49" s="5">
        <v>49.439910637680605</v>
      </c>
      <c r="AP49" s="5">
        <v>64.185467869178979</v>
      </c>
      <c r="AQ49" s="5">
        <v>76.491026621497213</v>
      </c>
      <c r="AR49" s="5">
        <v>67.770198151179912</v>
      </c>
      <c r="AS49" s="5">
        <v>62.154206217920368</v>
      </c>
      <c r="AT49" s="5">
        <v>49.821120539848238</v>
      </c>
      <c r="AU49" s="5">
        <v>61.345270477882849</v>
      </c>
      <c r="AV49" s="5">
        <v>50.45352804684223</v>
      </c>
      <c r="AW49" s="5">
        <v>72.841046273206217</v>
      </c>
      <c r="AX49" s="5">
        <v>64.377331217682894</v>
      </c>
      <c r="AY49" s="5">
        <v>46.55573850999086</v>
      </c>
      <c r="AZ49" s="5">
        <v>71.348377123776345</v>
      </c>
      <c r="BA49" s="5">
        <v>79.193401216285423</v>
      </c>
      <c r="BB49" s="5">
        <v>75.598062894899343</v>
      </c>
      <c r="BC49" s="5">
        <v>62.733396664195354</v>
      </c>
      <c r="BD49" s="5">
        <v>74.811761032767407</v>
      </c>
      <c r="BE49" s="5">
        <v>67.315058268960982</v>
      </c>
      <c r="BF49" s="5">
        <v>74.278938593617795</v>
      </c>
      <c r="BG49" s="5">
        <v>80.128323723019491</v>
      </c>
      <c r="BH49" s="5">
        <v>68.077158205632884</v>
      </c>
      <c r="BI49" s="5">
        <v>60.529408345881251</v>
      </c>
      <c r="BJ49" s="5">
        <v>70.470963025586457</v>
      </c>
      <c r="BK49" s="5">
        <v>79.027833178980572</v>
      </c>
      <c r="BL49" s="5">
        <v>75.703036425916167</v>
      </c>
      <c r="BM49" s="5">
        <v>75.760902680307638</v>
      </c>
      <c r="BN49" s="5">
        <v>68.415757265483407</v>
      </c>
      <c r="BO49" s="5">
        <v>72.422120504095432</v>
      </c>
      <c r="BP49" s="5">
        <v>82.570229054524674</v>
      </c>
      <c r="BQ49" s="5">
        <v>68.610756438047531</v>
      </c>
      <c r="BR49" s="5">
        <v>67.202366261199941</v>
      </c>
      <c r="BS49" s="5">
        <v>77.214620894612665</v>
      </c>
      <c r="BT49" s="5">
        <v>81.394962666438872</v>
      </c>
      <c r="BU49" s="5">
        <v>65.779197805922337</v>
      </c>
      <c r="BV49" s="5">
        <v>54.106988242187448</v>
      </c>
      <c r="BW49" s="5">
        <v>51.264898006932683</v>
      </c>
      <c r="BX49" s="5">
        <v>94.217722005294277</v>
      </c>
      <c r="BY49" s="5">
        <v>64.172179581453761</v>
      </c>
      <c r="BZ49" s="5">
        <v>79.336412331524002</v>
      </c>
      <c r="CA49" s="5">
        <v>86.230157686496909</v>
      </c>
      <c r="CB49" s="5">
        <v>71.186069315050176</v>
      </c>
      <c r="CC49" s="5">
        <v>79.453249087081659</v>
      </c>
      <c r="CD49" s="5">
        <v>72.225523322831691</v>
      </c>
      <c r="CE49" s="5">
        <v>69.507390778058252</v>
      </c>
      <c r="CF49" s="5">
        <v>80.212758970864499</v>
      </c>
      <c r="CG49" s="5">
        <v>86.039443536043564</v>
      </c>
      <c r="CH49" s="5">
        <v>63.430817428061047</v>
      </c>
      <c r="CI49" s="5">
        <v>86.090873091768728</v>
      </c>
      <c r="CJ49" s="5">
        <v>96.063138987718915</v>
      </c>
      <c r="CK49" s="5">
        <v>85.616941630054967</v>
      </c>
      <c r="CL49" s="5">
        <v>73.445396552943038</v>
      </c>
      <c r="CM49" s="5">
        <v>80.885756844552674</v>
      </c>
      <c r="CN49" s="5">
        <v>74.821887918957387</v>
      </c>
      <c r="CO49" s="5">
        <v>90.313316057999458</v>
      </c>
      <c r="CP49" s="5">
        <v>77.063918927333432</v>
      </c>
      <c r="CQ49" s="5">
        <v>94.948532035635907</v>
      </c>
      <c r="CR49" s="5">
        <v>75.40734244536398</v>
      </c>
      <c r="CS49" s="5">
        <v>81.18376035461435</v>
      </c>
      <c r="CT49" s="5">
        <v>69.196779131588954</v>
      </c>
      <c r="CU49" s="5">
        <v>78.68027245162385</v>
      </c>
      <c r="CV49" s="5">
        <v>90.95594874716582</v>
      </c>
      <c r="CW49" s="5">
        <v>85.491491672384427</v>
      </c>
      <c r="CX49" s="5">
        <v>82.475848204376234</v>
      </c>
      <c r="CY49" s="5">
        <v>92.564662450586894</v>
      </c>
      <c r="CZ49" s="5">
        <v>80.887794521334939</v>
      </c>
      <c r="DA49" s="5">
        <v>87.771523241033634</v>
      </c>
      <c r="DB49" s="5">
        <v>81.556542552727635</v>
      </c>
      <c r="DC49" s="5">
        <v>90.043697826277665</v>
      </c>
      <c r="DD49" s="5">
        <v>82.962076105846066</v>
      </c>
      <c r="DE49" s="5"/>
      <c r="DF49" s="29">
        <v>1</v>
      </c>
      <c r="DG49" s="17">
        <v>0</v>
      </c>
      <c r="DH49" s="17">
        <v>1</v>
      </c>
      <c r="DI49" s="17">
        <v>1</v>
      </c>
      <c r="DJ49" s="17">
        <v>1</v>
      </c>
      <c r="DK49" s="17">
        <v>1</v>
      </c>
      <c r="DL49" s="17">
        <v>0</v>
      </c>
      <c r="DM49" s="17">
        <v>1</v>
      </c>
      <c r="DN49" s="17">
        <v>0</v>
      </c>
      <c r="DO49" s="17">
        <v>-1</v>
      </c>
      <c r="DP49" s="17">
        <v>-1</v>
      </c>
      <c r="DQ49" s="17">
        <v>1</v>
      </c>
      <c r="DR49" s="17">
        <v>0</v>
      </c>
      <c r="DS49" s="17">
        <v>-1</v>
      </c>
      <c r="DT49" s="17">
        <v>-1</v>
      </c>
      <c r="DU49" s="17">
        <v>1</v>
      </c>
      <c r="DV49" s="30">
        <v>-1</v>
      </c>
      <c r="DW49" s="5"/>
      <c r="DX49" s="5"/>
      <c r="DY49" s="5"/>
      <c r="DZ49" s="29">
        <v>-1</v>
      </c>
      <c r="EA49" s="17">
        <v>-1</v>
      </c>
      <c r="EB49" s="17">
        <v>0</v>
      </c>
      <c r="EC49" s="17">
        <v>0</v>
      </c>
      <c r="ED49" s="17">
        <v>-1</v>
      </c>
      <c r="EE49" s="17">
        <v>0</v>
      </c>
      <c r="EF49" s="17">
        <v>-1</v>
      </c>
      <c r="EG49" s="17">
        <v>1</v>
      </c>
      <c r="EH49" s="17">
        <v>-1</v>
      </c>
      <c r="EI49" s="17">
        <v>0</v>
      </c>
      <c r="EJ49" s="17">
        <v>0</v>
      </c>
      <c r="EK49" s="17">
        <v>-1</v>
      </c>
      <c r="EL49" s="17">
        <v>0</v>
      </c>
      <c r="EM49" s="17">
        <v>-1</v>
      </c>
      <c r="EN49" s="17">
        <v>0</v>
      </c>
      <c r="EO49" s="17">
        <v>1</v>
      </c>
      <c r="EP49" s="17">
        <v>0</v>
      </c>
      <c r="EQ49" s="17">
        <v>0</v>
      </c>
      <c r="ER49" s="17">
        <v>-1</v>
      </c>
      <c r="ES49" s="17">
        <v>0</v>
      </c>
      <c r="ET49" s="17">
        <v>-1</v>
      </c>
      <c r="EU49" s="17">
        <v>0</v>
      </c>
      <c r="EV49" s="17">
        <v>0</v>
      </c>
      <c r="EW49" s="17">
        <v>-1</v>
      </c>
      <c r="EX49" s="17">
        <v>0</v>
      </c>
      <c r="EY49" s="17">
        <v>1</v>
      </c>
      <c r="EZ49" s="17">
        <v>1</v>
      </c>
      <c r="FA49" s="17">
        <v>0</v>
      </c>
      <c r="FB49" s="17">
        <v>1</v>
      </c>
      <c r="FC49" s="17">
        <v>0</v>
      </c>
      <c r="FD49" s="17">
        <v>0</v>
      </c>
      <c r="FE49" s="17">
        <v>1</v>
      </c>
      <c r="FF49" s="17">
        <v>0</v>
      </c>
      <c r="FG49" s="17">
        <v>-1</v>
      </c>
      <c r="FH49" s="17">
        <v>0</v>
      </c>
      <c r="FI49" s="17">
        <v>1</v>
      </c>
      <c r="FJ49" s="17">
        <v>1</v>
      </c>
      <c r="FK49" s="17">
        <v>1</v>
      </c>
      <c r="FL49" s="17">
        <v>0</v>
      </c>
      <c r="FM49" s="17">
        <v>0</v>
      </c>
      <c r="FN49" s="17">
        <v>1</v>
      </c>
      <c r="FO49" s="17">
        <v>0</v>
      </c>
      <c r="FP49" s="17">
        <v>0</v>
      </c>
      <c r="FQ49" s="17">
        <v>0</v>
      </c>
      <c r="FR49" s="17">
        <v>1</v>
      </c>
      <c r="FS49" s="17">
        <v>0</v>
      </c>
      <c r="FT49" s="17">
        <v>0</v>
      </c>
      <c r="FU49" s="17">
        <v>-1</v>
      </c>
      <c r="FV49" s="17">
        <v>1</v>
      </c>
      <c r="FW49" s="17">
        <v>0</v>
      </c>
      <c r="FX49" s="17">
        <v>0</v>
      </c>
      <c r="FY49" s="17">
        <v>1</v>
      </c>
      <c r="FZ49" s="17">
        <v>0</v>
      </c>
      <c r="GA49" s="17">
        <v>0</v>
      </c>
      <c r="GB49" s="17">
        <v>0</v>
      </c>
      <c r="GC49" s="17">
        <v>0</v>
      </c>
      <c r="GD49" s="17">
        <v>0</v>
      </c>
      <c r="GE49" s="17">
        <v>1</v>
      </c>
      <c r="GF49" s="17">
        <v>0</v>
      </c>
      <c r="GG49" s="17">
        <v>1</v>
      </c>
      <c r="GH49" s="17">
        <v>1</v>
      </c>
      <c r="GI49" s="17">
        <v>1</v>
      </c>
      <c r="GJ49" s="17">
        <v>0</v>
      </c>
      <c r="GK49" s="17">
        <v>0</v>
      </c>
      <c r="GL49" s="17">
        <v>0</v>
      </c>
      <c r="GM49" s="17">
        <v>1</v>
      </c>
      <c r="GN49" s="17">
        <v>0</v>
      </c>
      <c r="GO49" s="17">
        <v>1</v>
      </c>
      <c r="GP49" s="17">
        <v>0</v>
      </c>
      <c r="GQ49" s="17">
        <v>0</v>
      </c>
      <c r="GR49" s="17">
        <v>0</v>
      </c>
      <c r="GS49" s="17">
        <v>0</v>
      </c>
      <c r="GT49" s="17">
        <v>1</v>
      </c>
      <c r="GU49" s="17">
        <v>1</v>
      </c>
      <c r="GV49" s="17">
        <v>1</v>
      </c>
      <c r="GW49" s="17">
        <v>1</v>
      </c>
      <c r="GX49" s="17">
        <v>1</v>
      </c>
      <c r="GY49" s="17">
        <v>1</v>
      </c>
      <c r="GZ49" s="17">
        <v>1</v>
      </c>
      <c r="HA49" s="17">
        <v>1</v>
      </c>
      <c r="HB49" s="30">
        <v>1</v>
      </c>
    </row>
    <row r="50" spans="1:210" ht="25.5" customHeight="1" x14ac:dyDescent="0.2">
      <c r="A50" s="48">
        <v>46</v>
      </c>
      <c r="B50" s="3" t="s">
        <v>309</v>
      </c>
      <c r="C50" s="10" t="s">
        <v>92</v>
      </c>
      <c r="D50" s="24" t="s">
        <v>93</v>
      </c>
      <c r="E50" s="23">
        <v>75.723002927612541</v>
      </c>
      <c r="F50" s="147">
        <v>16883</v>
      </c>
      <c r="G50" s="18"/>
      <c r="H50" s="5">
        <v>84.203924561476825</v>
      </c>
      <c r="I50" s="5">
        <v>76.0583722400049</v>
      </c>
      <c r="J50" s="5">
        <v>80.797193642497291</v>
      </c>
      <c r="K50" s="5">
        <v>77.793282654274307</v>
      </c>
      <c r="L50" s="5">
        <v>83.909511253570685</v>
      </c>
      <c r="M50" s="5">
        <v>77.435276950322603</v>
      </c>
      <c r="N50" s="5">
        <v>68.862585044975205</v>
      </c>
      <c r="O50" s="5">
        <v>81.317827006682521</v>
      </c>
      <c r="P50" s="5">
        <v>82.68876751660558</v>
      </c>
      <c r="Q50" s="5">
        <v>73.955837708747836</v>
      </c>
      <c r="R50" s="5">
        <v>66.561958584445051</v>
      </c>
      <c r="S50" s="5">
        <v>82.099218622620214</v>
      </c>
      <c r="T50" s="5">
        <v>74.954772717440449</v>
      </c>
      <c r="U50" s="5">
        <v>70.066487014720735</v>
      </c>
      <c r="V50" s="5">
        <v>69.472034919992183</v>
      </c>
      <c r="W50" s="5">
        <v>81.04404179984725</v>
      </c>
      <c r="X50" s="5">
        <v>61.95804665612107</v>
      </c>
      <c r="Y50" s="18"/>
      <c r="Z50" s="153">
        <v>57.899328394343939</v>
      </c>
      <c r="AA50" s="165">
        <v>94.389196808829126</v>
      </c>
      <c r="AB50" s="5">
        <v>62.326542105860483</v>
      </c>
      <c r="AC50" s="5">
        <v>73.804240622121554</v>
      </c>
      <c r="AD50" s="5">
        <v>84.946038837338236</v>
      </c>
      <c r="AE50" s="5">
        <v>78.95492926971049</v>
      </c>
      <c r="AF50" s="5">
        <v>67.69358040470199</v>
      </c>
      <c r="AG50" s="5">
        <v>64.74770134182873</v>
      </c>
      <c r="AH50" s="5">
        <v>70.86792253020478</v>
      </c>
      <c r="AI50" s="5">
        <v>84.514487250122585</v>
      </c>
      <c r="AJ50" s="5">
        <v>69.435651851734704</v>
      </c>
      <c r="AK50" s="5">
        <v>74.301821486079461</v>
      </c>
      <c r="AL50" s="5">
        <v>74.954772717440449</v>
      </c>
      <c r="AM50" s="5">
        <v>60.282015238067878</v>
      </c>
      <c r="AN50" s="5">
        <v>75.629669313934002</v>
      </c>
      <c r="AO50" s="5">
        <v>60.076144270189523</v>
      </c>
      <c r="AP50" s="5">
        <v>83.523334777026875</v>
      </c>
      <c r="AQ50" s="5">
        <v>79.493767161557727</v>
      </c>
      <c r="AR50" s="5">
        <v>71.774102263149402</v>
      </c>
      <c r="AS50" s="5">
        <v>72.677779250362235</v>
      </c>
      <c r="AT50" s="5">
        <v>61.661601368877172</v>
      </c>
      <c r="AU50" s="5">
        <v>65.048195135119457</v>
      </c>
      <c r="AV50" s="5">
        <v>67.877606709933573</v>
      </c>
      <c r="AW50" s="5">
        <v>79.505299788433746</v>
      </c>
      <c r="AX50" s="5">
        <v>75.11391962713283</v>
      </c>
      <c r="AY50" s="5">
        <v>62.07294304019976</v>
      </c>
      <c r="AZ50" s="5">
        <v>82.379508450379262</v>
      </c>
      <c r="BA50" s="5">
        <v>80.058719058328805</v>
      </c>
      <c r="BB50" s="5">
        <v>75.929064934891144</v>
      </c>
      <c r="BC50" s="5">
        <v>79.413884267034518</v>
      </c>
      <c r="BD50" s="5">
        <v>77.562808692318072</v>
      </c>
      <c r="BE50" s="5">
        <v>87.176266373865403</v>
      </c>
      <c r="BF50" s="5">
        <v>84.449661799993279</v>
      </c>
      <c r="BG50" s="5">
        <v>86.942056378071982</v>
      </c>
      <c r="BH50" s="5">
        <v>75.381366902215248</v>
      </c>
      <c r="BI50" s="5">
        <v>78.083618706733901</v>
      </c>
      <c r="BJ50" s="5">
        <v>78.503318928502068</v>
      </c>
      <c r="BK50" s="5">
        <v>81.404925546265787</v>
      </c>
      <c r="BL50" s="5">
        <v>76.974180909131405</v>
      </c>
      <c r="BM50" s="5">
        <v>83.431163617627035</v>
      </c>
      <c r="BN50" s="5">
        <v>73.646448513239889</v>
      </c>
      <c r="BO50" s="5">
        <v>77.821957506691803</v>
      </c>
      <c r="BP50" s="5">
        <v>90.282193853006092</v>
      </c>
      <c r="BQ50" s="5">
        <v>72.883478269032651</v>
      </c>
      <c r="BR50" s="5">
        <v>76.0583722400049</v>
      </c>
      <c r="BS50" s="5">
        <v>75.684839524238683</v>
      </c>
      <c r="BT50" s="5">
        <v>80.360231970360289</v>
      </c>
      <c r="BU50" s="5">
        <v>69.170272288237683</v>
      </c>
      <c r="BV50" s="5">
        <v>60.583987536639128</v>
      </c>
      <c r="BW50" s="5">
        <v>57.899328394343939</v>
      </c>
      <c r="BX50" s="5">
        <v>93.920412031982508</v>
      </c>
      <c r="BY50" s="5">
        <v>74.225189511101064</v>
      </c>
      <c r="BZ50" s="5">
        <v>79.57025727727077</v>
      </c>
      <c r="CA50" s="5">
        <v>79.313455289029505</v>
      </c>
      <c r="CB50" s="5">
        <v>76.170471275747559</v>
      </c>
      <c r="CC50" s="5">
        <v>87.407501315712565</v>
      </c>
      <c r="CD50" s="5">
        <v>84.453905857674371</v>
      </c>
      <c r="CE50" s="5">
        <v>72.939994195670479</v>
      </c>
      <c r="CF50" s="5">
        <v>92.144372986714075</v>
      </c>
      <c r="CG50" s="5">
        <v>90.88846735985905</v>
      </c>
      <c r="CH50" s="5">
        <v>79.013519000760354</v>
      </c>
      <c r="CI50" s="5">
        <v>91.514288049543865</v>
      </c>
      <c r="CJ50" s="5">
        <v>87.094439770034299</v>
      </c>
      <c r="CK50" s="5">
        <v>84.941999782520767</v>
      </c>
      <c r="CL50" s="5">
        <v>83.331401951519851</v>
      </c>
      <c r="CM50" s="5">
        <v>81.644360712592345</v>
      </c>
      <c r="CN50" s="5">
        <v>93.97572589584108</v>
      </c>
      <c r="CO50" s="5">
        <v>86.071428751546591</v>
      </c>
      <c r="CP50" s="5">
        <v>91.492507458326571</v>
      </c>
      <c r="CQ50" s="5">
        <v>85.069724589498037</v>
      </c>
      <c r="CR50" s="5">
        <v>91.145750505615666</v>
      </c>
      <c r="CS50" s="5">
        <v>81.898058762764848</v>
      </c>
      <c r="CT50" s="5">
        <v>80.386198529570123</v>
      </c>
      <c r="CU50" s="5">
        <v>92.606595235379956</v>
      </c>
      <c r="CV50" s="5">
        <v>81.611993982468377</v>
      </c>
      <c r="CW50" s="5">
        <v>91.769896681529488</v>
      </c>
      <c r="CX50" s="5">
        <v>82.913959737482642</v>
      </c>
      <c r="CY50" s="5">
        <v>94.389196808829126</v>
      </c>
      <c r="CZ50" s="5">
        <v>82.853880112452558</v>
      </c>
      <c r="DA50" s="5">
        <v>90.174475022452754</v>
      </c>
      <c r="DB50" s="5">
        <v>88.847272258276917</v>
      </c>
      <c r="DC50" s="5">
        <v>84.0273775556484</v>
      </c>
      <c r="DD50" s="5">
        <v>86.314706988318235</v>
      </c>
      <c r="DE50" s="5"/>
      <c r="DF50" s="29">
        <v>1</v>
      </c>
      <c r="DG50" s="17">
        <v>0</v>
      </c>
      <c r="DH50" s="17">
        <v>1</v>
      </c>
      <c r="DI50" s="17">
        <v>0</v>
      </c>
      <c r="DJ50" s="17">
        <v>1</v>
      </c>
      <c r="DK50" s="17">
        <v>0</v>
      </c>
      <c r="DL50" s="17">
        <v>-1</v>
      </c>
      <c r="DM50" s="17">
        <v>1</v>
      </c>
      <c r="DN50" s="17">
        <v>1</v>
      </c>
      <c r="DO50" s="17">
        <v>0</v>
      </c>
      <c r="DP50" s="17">
        <v>-1</v>
      </c>
      <c r="DQ50" s="17">
        <v>1</v>
      </c>
      <c r="DR50" s="17">
        <v>0</v>
      </c>
      <c r="DS50" s="17">
        <v>-1</v>
      </c>
      <c r="DT50" s="17">
        <v>-1</v>
      </c>
      <c r="DU50" s="17">
        <v>1</v>
      </c>
      <c r="DV50" s="30">
        <v>-1</v>
      </c>
      <c r="DW50" s="5"/>
      <c r="DX50" s="5"/>
      <c r="DY50" s="5"/>
      <c r="DZ50" s="29">
        <v>-1</v>
      </c>
      <c r="EA50" s="17">
        <v>0</v>
      </c>
      <c r="EB50" s="17">
        <v>1</v>
      </c>
      <c r="EC50" s="17">
        <v>0</v>
      </c>
      <c r="ED50" s="17">
        <v>-1</v>
      </c>
      <c r="EE50" s="17">
        <v>-1</v>
      </c>
      <c r="EF50" s="17">
        <v>0</v>
      </c>
      <c r="EG50" s="17">
        <v>1</v>
      </c>
      <c r="EH50" s="17">
        <v>-1</v>
      </c>
      <c r="EI50" s="17">
        <v>0</v>
      </c>
      <c r="EJ50" s="17">
        <v>0</v>
      </c>
      <c r="EK50" s="17">
        <v>-1</v>
      </c>
      <c r="EL50" s="17">
        <v>0</v>
      </c>
      <c r="EM50" s="17">
        <v>-1</v>
      </c>
      <c r="EN50" s="17">
        <v>1</v>
      </c>
      <c r="EO50" s="17">
        <v>0</v>
      </c>
      <c r="EP50" s="17">
        <v>0</v>
      </c>
      <c r="EQ50" s="17">
        <v>0</v>
      </c>
      <c r="ER50" s="17">
        <v>-1</v>
      </c>
      <c r="ES50" s="17">
        <v>-1</v>
      </c>
      <c r="ET50" s="17">
        <v>-1</v>
      </c>
      <c r="EU50" s="17">
        <v>0</v>
      </c>
      <c r="EV50" s="17">
        <v>0</v>
      </c>
      <c r="EW50" s="17">
        <v>-1</v>
      </c>
      <c r="EX50" s="17">
        <v>1</v>
      </c>
      <c r="EY50" s="17">
        <v>0</v>
      </c>
      <c r="EZ50" s="17">
        <v>0</v>
      </c>
      <c r="FA50" s="17">
        <v>0</v>
      </c>
      <c r="FB50" s="17">
        <v>0</v>
      </c>
      <c r="FC50" s="17">
        <v>1</v>
      </c>
      <c r="FD50" s="17">
        <v>1</v>
      </c>
      <c r="FE50" s="17">
        <v>1</v>
      </c>
      <c r="FF50" s="17">
        <v>0</v>
      </c>
      <c r="FG50" s="17">
        <v>0</v>
      </c>
      <c r="FH50" s="17">
        <v>0</v>
      </c>
      <c r="FI50" s="17">
        <v>0</v>
      </c>
      <c r="FJ50" s="17">
        <v>0</v>
      </c>
      <c r="FK50" s="17">
        <v>1</v>
      </c>
      <c r="FL50" s="17">
        <v>0</v>
      </c>
      <c r="FM50" s="17">
        <v>0</v>
      </c>
      <c r="FN50" s="17">
        <v>1</v>
      </c>
      <c r="FO50" s="17">
        <v>0</v>
      </c>
      <c r="FP50" s="17">
        <v>0</v>
      </c>
      <c r="FQ50" s="17">
        <v>0</v>
      </c>
      <c r="FR50" s="17">
        <v>0</v>
      </c>
      <c r="FS50" s="17">
        <v>0</v>
      </c>
      <c r="FT50" s="17">
        <v>-1</v>
      </c>
      <c r="FU50" s="17">
        <v>-1</v>
      </c>
      <c r="FV50" s="17">
        <v>1</v>
      </c>
      <c r="FW50" s="17">
        <v>0</v>
      </c>
      <c r="FX50" s="17">
        <v>0</v>
      </c>
      <c r="FY50" s="17">
        <v>0</v>
      </c>
      <c r="FZ50" s="17">
        <v>0</v>
      </c>
      <c r="GA50" s="17">
        <v>0</v>
      </c>
      <c r="GB50" s="17">
        <v>0</v>
      </c>
      <c r="GC50" s="17">
        <v>0</v>
      </c>
      <c r="GD50" s="17">
        <v>1</v>
      </c>
      <c r="GE50" s="17">
        <v>1</v>
      </c>
      <c r="GF50" s="17">
        <v>0</v>
      </c>
      <c r="GG50" s="17">
        <v>1</v>
      </c>
      <c r="GH50" s="17">
        <v>0</v>
      </c>
      <c r="GI50" s="17">
        <v>0</v>
      </c>
      <c r="GJ50" s="17">
        <v>0</v>
      </c>
      <c r="GK50" s="17">
        <v>0</v>
      </c>
      <c r="GL50" s="17">
        <v>1</v>
      </c>
      <c r="GM50" s="17">
        <v>0</v>
      </c>
      <c r="GN50" s="17">
        <v>1</v>
      </c>
      <c r="GO50" s="17">
        <v>0</v>
      </c>
      <c r="GP50" s="17">
        <v>1</v>
      </c>
      <c r="GQ50" s="17">
        <v>0</v>
      </c>
      <c r="GR50" s="17">
        <v>0</v>
      </c>
      <c r="GS50" s="17">
        <v>1</v>
      </c>
      <c r="GT50" s="17">
        <v>0</v>
      </c>
      <c r="GU50" s="17">
        <v>1</v>
      </c>
      <c r="GV50" s="17">
        <v>0</v>
      </c>
      <c r="GW50" s="17">
        <v>1</v>
      </c>
      <c r="GX50" s="17">
        <v>0</v>
      </c>
      <c r="GY50" s="17">
        <v>1</v>
      </c>
      <c r="GZ50" s="17">
        <v>1</v>
      </c>
      <c r="HA50" s="17">
        <v>0</v>
      </c>
      <c r="HB50" s="30">
        <v>1</v>
      </c>
    </row>
    <row r="51" spans="1:210" ht="25.5" customHeight="1" x14ac:dyDescent="0.2">
      <c r="A51" s="48">
        <v>47</v>
      </c>
      <c r="B51" s="3" t="s">
        <v>310</v>
      </c>
      <c r="C51" s="10" t="s">
        <v>98</v>
      </c>
      <c r="D51" s="24" t="s">
        <v>99</v>
      </c>
      <c r="E51" s="23">
        <v>28.077652281275228</v>
      </c>
      <c r="F51" s="147">
        <v>2519</v>
      </c>
      <c r="G51" s="18"/>
      <c r="H51" s="5">
        <v>30.928080375751826</v>
      </c>
      <c r="I51" s="5"/>
      <c r="J51" s="5">
        <v>26.240681246437358</v>
      </c>
      <c r="K51" s="5">
        <v>45.426912167636139</v>
      </c>
      <c r="L51" s="5">
        <v>12.882915272140711</v>
      </c>
      <c r="M51" s="5">
        <v>24.530946327491275</v>
      </c>
      <c r="N51" s="5">
        <v>21.028863128726289</v>
      </c>
      <c r="O51" s="5">
        <v>14.053298252271359</v>
      </c>
      <c r="P51" s="5">
        <v>38.337358190887628</v>
      </c>
      <c r="Q51" s="5">
        <v>35.899163897826291</v>
      </c>
      <c r="R51" s="5">
        <v>14.952961912535232</v>
      </c>
      <c r="S51" s="5">
        <v>13.589143506882925</v>
      </c>
      <c r="T51" s="5"/>
      <c r="U51" s="5">
        <v>46.859576042074167</v>
      </c>
      <c r="V51" s="5">
        <v>33.99399991533496</v>
      </c>
      <c r="W51" s="5">
        <v>22.944128186554991</v>
      </c>
      <c r="X51" s="5">
        <v>18.310577217218164</v>
      </c>
      <c r="Y51" s="18"/>
      <c r="Z51" s="153">
        <v>9.3092586832036961</v>
      </c>
      <c r="AA51" s="165">
        <v>71.978282617024576</v>
      </c>
      <c r="AB51" s="5">
        <v>12.536040384584368</v>
      </c>
      <c r="AC51" s="5"/>
      <c r="AD51" s="5">
        <v>47.325670076766023</v>
      </c>
      <c r="AE51" s="5">
        <v>33.777687509067164</v>
      </c>
      <c r="AF51" s="5">
        <v>17.40388353729897</v>
      </c>
      <c r="AG51" s="5">
        <v>11.53214587114064</v>
      </c>
      <c r="AH51" s="5"/>
      <c r="AI51" s="5">
        <v>57.607147011302004</v>
      </c>
      <c r="AJ51" s="5">
        <v>71.978282617024576</v>
      </c>
      <c r="AK51" s="5">
        <v>37.024513746832795</v>
      </c>
      <c r="AL51" s="5"/>
      <c r="AM51" s="5"/>
      <c r="AN51" s="5">
        <v>52.549945479111493</v>
      </c>
      <c r="AO51" s="5">
        <v>21.559014641178283</v>
      </c>
      <c r="AP51" s="5">
        <v>52.729357044893973</v>
      </c>
      <c r="AQ51" s="5"/>
      <c r="AR51" s="5"/>
      <c r="AS51" s="5">
        <v>29.38601471964007</v>
      </c>
      <c r="AT51" s="5"/>
      <c r="AU51" s="5">
        <v>20.486255943665853</v>
      </c>
      <c r="AV51" s="5">
        <v>27.106057287633146</v>
      </c>
      <c r="AW51" s="5">
        <v>9.3092586832036961</v>
      </c>
      <c r="AX51" s="5">
        <v>12.397885556590095</v>
      </c>
      <c r="AY51" s="5">
        <v>12.702489448597165</v>
      </c>
      <c r="AZ51" s="5">
        <v>21.066800240588531</v>
      </c>
      <c r="BA51" s="5">
        <v>35.095370599332057</v>
      </c>
      <c r="BB51" s="5">
        <v>28.027912589531617</v>
      </c>
      <c r="BC51" s="5">
        <v>32.354121213703905</v>
      </c>
      <c r="BD51" s="5">
        <v>28.149595529350396</v>
      </c>
      <c r="BE51" s="5">
        <v>28.718088883995613</v>
      </c>
      <c r="BF51" s="5">
        <v>28.423027451668169</v>
      </c>
      <c r="BG51" s="5">
        <v>23.840616643698674</v>
      </c>
      <c r="BH51" s="5"/>
      <c r="BI51" s="5">
        <v>36.048182394892343</v>
      </c>
      <c r="BJ51" s="5">
        <v>30.665155080796659</v>
      </c>
      <c r="BK51" s="5">
        <v>9.7899766448827119</v>
      </c>
      <c r="BL51" s="5">
        <v>29.375545353217369</v>
      </c>
      <c r="BM51" s="5">
        <v>11.551059991677523</v>
      </c>
      <c r="BN51" s="5"/>
      <c r="BO51" s="5"/>
      <c r="BP51" s="5"/>
      <c r="BQ51" s="5"/>
      <c r="BR51" s="5"/>
      <c r="BS51" s="5"/>
      <c r="BT51" s="5"/>
      <c r="BU51" s="5"/>
      <c r="BV51" s="5"/>
      <c r="BW51" s="5">
        <v>18.109532002481028</v>
      </c>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29">
        <v>0</v>
      </c>
      <c r="DG51" s="17"/>
      <c r="DH51" s="17">
        <v>0</v>
      </c>
      <c r="DI51" s="17">
        <v>1</v>
      </c>
      <c r="DJ51" s="17">
        <v>-1</v>
      </c>
      <c r="DK51" s="17">
        <v>0</v>
      </c>
      <c r="DL51" s="17">
        <v>0</v>
      </c>
      <c r="DM51" s="17">
        <v>-1</v>
      </c>
      <c r="DN51" s="17">
        <v>1</v>
      </c>
      <c r="DO51" s="17">
        <v>0</v>
      </c>
      <c r="DP51" s="17">
        <v>-1</v>
      </c>
      <c r="DQ51" s="17">
        <v>-1</v>
      </c>
      <c r="DR51" s="17"/>
      <c r="DS51" s="17">
        <v>1</v>
      </c>
      <c r="DT51" s="17">
        <v>0</v>
      </c>
      <c r="DU51" s="17">
        <v>0</v>
      </c>
      <c r="DV51" s="30">
        <v>0</v>
      </c>
      <c r="DW51" s="5"/>
      <c r="DX51" s="5"/>
      <c r="DY51" s="5"/>
      <c r="DZ51" s="29">
        <v>-1</v>
      </c>
      <c r="EA51" s="17"/>
      <c r="EB51" s="17">
        <v>1</v>
      </c>
      <c r="EC51" s="17">
        <v>0</v>
      </c>
      <c r="ED51" s="17">
        <v>0</v>
      </c>
      <c r="EE51" s="17">
        <v>0</v>
      </c>
      <c r="EF51" s="17"/>
      <c r="EG51" s="17">
        <v>1</v>
      </c>
      <c r="EH51" s="17">
        <v>1</v>
      </c>
      <c r="EI51" s="17">
        <v>0</v>
      </c>
      <c r="EJ51" s="17"/>
      <c r="EK51" s="17"/>
      <c r="EL51" s="17">
        <v>1</v>
      </c>
      <c r="EM51" s="17">
        <v>0</v>
      </c>
      <c r="EN51" s="17">
        <v>1</v>
      </c>
      <c r="EO51" s="17"/>
      <c r="EP51" s="17"/>
      <c r="EQ51" s="17">
        <v>0</v>
      </c>
      <c r="ER51" s="17"/>
      <c r="ES51" s="17">
        <v>0</v>
      </c>
      <c r="ET51" s="17">
        <v>0</v>
      </c>
      <c r="EU51" s="17">
        <v>-1</v>
      </c>
      <c r="EV51" s="17">
        <v>0</v>
      </c>
      <c r="EW51" s="17">
        <v>-1</v>
      </c>
      <c r="EX51" s="17">
        <v>0</v>
      </c>
      <c r="EY51" s="17">
        <v>0</v>
      </c>
      <c r="EZ51" s="17">
        <v>0</v>
      </c>
      <c r="FA51" s="17">
        <v>0</v>
      </c>
      <c r="FB51" s="17">
        <v>0</v>
      </c>
      <c r="FC51" s="17">
        <v>0</v>
      </c>
      <c r="FD51" s="17">
        <v>0</v>
      </c>
      <c r="FE51" s="17">
        <v>0</v>
      </c>
      <c r="FF51" s="17"/>
      <c r="FG51" s="17">
        <v>0</v>
      </c>
      <c r="FH51" s="17">
        <v>0</v>
      </c>
      <c r="FI51" s="17">
        <v>-1</v>
      </c>
      <c r="FJ51" s="17">
        <v>0</v>
      </c>
      <c r="FK51" s="17">
        <v>-1</v>
      </c>
      <c r="FL51" s="17"/>
      <c r="FM51" s="17"/>
      <c r="FN51" s="17"/>
      <c r="FO51" s="17"/>
      <c r="FP51" s="17"/>
      <c r="FQ51" s="17"/>
      <c r="FR51" s="17"/>
      <c r="FS51" s="17"/>
      <c r="FT51" s="17"/>
      <c r="FU51" s="17">
        <v>0</v>
      </c>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30"/>
    </row>
    <row r="52" spans="1:210" ht="25.5" customHeight="1" x14ac:dyDescent="0.2">
      <c r="A52" s="48">
        <v>48</v>
      </c>
      <c r="B52" s="3" t="s">
        <v>310</v>
      </c>
      <c r="C52" s="10" t="s">
        <v>96</v>
      </c>
      <c r="D52" s="24" t="s">
        <v>11</v>
      </c>
      <c r="E52" s="23">
        <v>47.502769500176882</v>
      </c>
      <c r="F52" s="147">
        <v>3924</v>
      </c>
      <c r="G52" s="18"/>
      <c r="H52" s="5">
        <v>51.702707110365267</v>
      </c>
      <c r="I52" s="5">
        <v>45.714274080067838</v>
      </c>
      <c r="J52" s="5">
        <v>54.134252424074994</v>
      </c>
      <c r="K52" s="5">
        <v>55.046174044092432</v>
      </c>
      <c r="L52" s="5">
        <v>43.296258486831768</v>
      </c>
      <c r="M52" s="5">
        <v>40.072266989258424</v>
      </c>
      <c r="N52" s="5">
        <v>39.163218939173305</v>
      </c>
      <c r="O52" s="5">
        <v>45.213842238908754</v>
      </c>
      <c r="P52" s="5">
        <v>48.397719519578899</v>
      </c>
      <c r="Q52" s="5">
        <v>46.050329330088296</v>
      </c>
      <c r="R52" s="5">
        <v>42.597970096620699</v>
      </c>
      <c r="S52" s="5">
        <v>47.428283626860818</v>
      </c>
      <c r="T52" s="5"/>
      <c r="U52" s="5">
        <v>50.734544609907616</v>
      </c>
      <c r="V52" s="5">
        <v>48.500813458274393</v>
      </c>
      <c r="W52" s="5">
        <v>48.460951528605236</v>
      </c>
      <c r="X52" s="5">
        <v>35.156371788487398</v>
      </c>
      <c r="Y52" s="18"/>
      <c r="Z52" s="153">
        <v>25.475472742619864</v>
      </c>
      <c r="AA52" s="165">
        <v>60.752705930891949</v>
      </c>
      <c r="AB52" s="5">
        <v>27.647066454276249</v>
      </c>
      <c r="AC52" s="5">
        <v>39.717059771711952</v>
      </c>
      <c r="AD52" s="5">
        <v>57.819894078007785</v>
      </c>
      <c r="AE52" s="5">
        <v>60.752705930891949</v>
      </c>
      <c r="AF52" s="5">
        <v>53.427750844532284</v>
      </c>
      <c r="AG52" s="5">
        <v>33.11815572035075</v>
      </c>
      <c r="AH52" s="5"/>
      <c r="AI52" s="5">
        <v>53.967989756479419</v>
      </c>
      <c r="AJ52" s="5">
        <v>53.574731448952228</v>
      </c>
      <c r="AK52" s="5">
        <v>52.801567766675696</v>
      </c>
      <c r="AL52" s="5"/>
      <c r="AM52" s="5"/>
      <c r="AN52" s="5">
        <v>57.934360555414862</v>
      </c>
      <c r="AO52" s="5">
        <v>40.932859579749604</v>
      </c>
      <c r="AP52" s="5">
        <v>60.337723802924295</v>
      </c>
      <c r="AQ52" s="5">
        <v>55.796235019325422</v>
      </c>
      <c r="AR52" s="5"/>
      <c r="AS52" s="5">
        <v>48.629647576730704</v>
      </c>
      <c r="AT52" s="5">
        <v>25.475472742619864</v>
      </c>
      <c r="AU52" s="5">
        <v>48.101785949364519</v>
      </c>
      <c r="AV52" s="5">
        <v>50.689758291261867</v>
      </c>
      <c r="AW52" s="5">
        <v>39.257921602679687</v>
      </c>
      <c r="AX52" s="5">
        <v>35.578212134308565</v>
      </c>
      <c r="AY52" s="5">
        <v>30.302031109394122</v>
      </c>
      <c r="AZ52" s="5">
        <v>58.069352907724223</v>
      </c>
      <c r="BA52" s="5">
        <v>51.082573732131877</v>
      </c>
      <c r="BB52" s="5">
        <v>56.917884647620156</v>
      </c>
      <c r="BC52" s="5">
        <v>32.962085190810988</v>
      </c>
      <c r="BD52" s="5">
        <v>45.154224598724404</v>
      </c>
      <c r="BE52" s="5">
        <v>44.752644861506255</v>
      </c>
      <c r="BF52" s="5">
        <v>34.576088880709833</v>
      </c>
      <c r="BG52" s="5">
        <v>49.808050444951576</v>
      </c>
      <c r="BH52" s="5">
        <v>40.853285803653975</v>
      </c>
      <c r="BI52" s="5">
        <v>37.415730370423326</v>
      </c>
      <c r="BJ52" s="5">
        <v>43.437811161281111</v>
      </c>
      <c r="BK52" s="5">
        <v>43.488302343500671</v>
      </c>
      <c r="BL52" s="5">
        <v>37.306480949090911</v>
      </c>
      <c r="BM52" s="5">
        <v>44.78838728280752</v>
      </c>
      <c r="BN52" s="5">
        <v>45.41100080104826</v>
      </c>
      <c r="BO52" s="5"/>
      <c r="BP52" s="5"/>
      <c r="BQ52" s="5"/>
      <c r="BR52" s="5">
        <v>45.714274080067838</v>
      </c>
      <c r="BS52" s="5"/>
      <c r="BT52" s="5"/>
      <c r="BU52" s="5">
        <v>39.155512600832537</v>
      </c>
      <c r="BV52" s="5"/>
      <c r="BW52" s="5">
        <v>32.006010734111292</v>
      </c>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v>38.915527568497268</v>
      </c>
      <c r="CY52" s="5"/>
      <c r="CZ52" s="5"/>
      <c r="DA52" s="5"/>
      <c r="DB52" s="5"/>
      <c r="DC52" s="5"/>
      <c r="DD52" s="5"/>
      <c r="DE52" s="5"/>
      <c r="DF52" s="29">
        <v>0</v>
      </c>
      <c r="DG52" s="17">
        <v>0</v>
      </c>
      <c r="DH52" s="17">
        <v>0</v>
      </c>
      <c r="DI52" s="17">
        <v>0</v>
      </c>
      <c r="DJ52" s="17">
        <v>0</v>
      </c>
      <c r="DK52" s="17">
        <v>0</v>
      </c>
      <c r="DL52" s="17">
        <v>0</v>
      </c>
      <c r="DM52" s="17">
        <v>0</v>
      </c>
      <c r="DN52" s="17">
        <v>0</v>
      </c>
      <c r="DO52" s="17">
        <v>0</v>
      </c>
      <c r="DP52" s="17">
        <v>0</v>
      </c>
      <c r="DQ52" s="17">
        <v>0</v>
      </c>
      <c r="DR52" s="17"/>
      <c r="DS52" s="17">
        <v>0</v>
      </c>
      <c r="DT52" s="17">
        <v>0</v>
      </c>
      <c r="DU52" s="17">
        <v>0</v>
      </c>
      <c r="DV52" s="30">
        <v>-1</v>
      </c>
      <c r="DW52" s="5"/>
      <c r="DX52" s="5"/>
      <c r="DY52" s="5"/>
      <c r="DZ52" s="29">
        <v>-1</v>
      </c>
      <c r="EA52" s="17">
        <v>0</v>
      </c>
      <c r="EB52" s="17">
        <v>0</v>
      </c>
      <c r="EC52" s="17">
        <v>0</v>
      </c>
      <c r="ED52" s="17">
        <v>0</v>
      </c>
      <c r="EE52" s="17">
        <v>0</v>
      </c>
      <c r="EF52" s="17"/>
      <c r="EG52" s="17">
        <v>0</v>
      </c>
      <c r="EH52" s="17">
        <v>0</v>
      </c>
      <c r="EI52" s="17">
        <v>0</v>
      </c>
      <c r="EJ52" s="17"/>
      <c r="EK52" s="17"/>
      <c r="EL52" s="17">
        <v>0</v>
      </c>
      <c r="EM52" s="17">
        <v>0</v>
      </c>
      <c r="EN52" s="17">
        <v>1</v>
      </c>
      <c r="EO52" s="17">
        <v>0</v>
      </c>
      <c r="EP52" s="17"/>
      <c r="EQ52" s="17">
        <v>0</v>
      </c>
      <c r="ER52" s="17">
        <v>0</v>
      </c>
      <c r="ES52" s="17">
        <v>0</v>
      </c>
      <c r="ET52" s="17">
        <v>0</v>
      </c>
      <c r="EU52" s="17">
        <v>0</v>
      </c>
      <c r="EV52" s="17">
        <v>0</v>
      </c>
      <c r="EW52" s="17">
        <v>-1</v>
      </c>
      <c r="EX52" s="17">
        <v>0</v>
      </c>
      <c r="EY52" s="17">
        <v>0</v>
      </c>
      <c r="EZ52" s="17">
        <v>0</v>
      </c>
      <c r="FA52" s="17">
        <v>0</v>
      </c>
      <c r="FB52" s="17">
        <v>0</v>
      </c>
      <c r="FC52" s="17">
        <v>0</v>
      </c>
      <c r="FD52" s="17">
        <v>0</v>
      </c>
      <c r="FE52" s="17">
        <v>0</v>
      </c>
      <c r="FF52" s="17">
        <v>0</v>
      </c>
      <c r="FG52" s="17">
        <v>0</v>
      </c>
      <c r="FH52" s="17">
        <v>0</v>
      </c>
      <c r="FI52" s="17">
        <v>0</v>
      </c>
      <c r="FJ52" s="17">
        <v>0</v>
      </c>
      <c r="FK52" s="17">
        <v>0</v>
      </c>
      <c r="FL52" s="17">
        <v>0</v>
      </c>
      <c r="FM52" s="17"/>
      <c r="FN52" s="17"/>
      <c r="FO52" s="17"/>
      <c r="FP52" s="17">
        <v>0</v>
      </c>
      <c r="FQ52" s="17"/>
      <c r="FR52" s="17"/>
      <c r="FS52" s="17">
        <v>0</v>
      </c>
      <c r="FT52" s="17"/>
      <c r="FU52" s="17">
        <v>-1</v>
      </c>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v>0</v>
      </c>
      <c r="GW52" s="17"/>
      <c r="GX52" s="17"/>
      <c r="GY52" s="17"/>
      <c r="GZ52" s="17"/>
      <c r="HA52" s="17"/>
      <c r="HB52" s="30"/>
    </row>
    <row r="53" spans="1:210" ht="25.5" customHeight="1" x14ac:dyDescent="0.2">
      <c r="A53" s="48">
        <v>49</v>
      </c>
      <c r="B53" s="3" t="s">
        <v>310</v>
      </c>
      <c r="C53" s="10" t="s">
        <v>85</v>
      </c>
      <c r="D53" s="24" t="s">
        <v>11</v>
      </c>
      <c r="E53" s="23">
        <v>74.017449188348223</v>
      </c>
      <c r="F53" s="147">
        <v>3928</v>
      </c>
      <c r="G53" s="18"/>
      <c r="H53" s="5">
        <v>74.968062408337516</v>
      </c>
      <c r="I53" s="5">
        <v>70.685959302342482</v>
      </c>
      <c r="J53" s="5">
        <v>77.157854199271384</v>
      </c>
      <c r="K53" s="5">
        <v>77.727528859542161</v>
      </c>
      <c r="L53" s="5">
        <v>80.730141050062457</v>
      </c>
      <c r="M53" s="5">
        <v>67.982181267015307</v>
      </c>
      <c r="N53" s="5">
        <v>69.615731570216298</v>
      </c>
      <c r="O53" s="5">
        <v>83.818859709337872</v>
      </c>
      <c r="P53" s="5">
        <v>78.530603743570225</v>
      </c>
      <c r="Q53" s="5">
        <v>68.157637653478673</v>
      </c>
      <c r="R53" s="5">
        <v>68.263464496043866</v>
      </c>
      <c r="S53" s="5">
        <v>81.476511961289162</v>
      </c>
      <c r="T53" s="5"/>
      <c r="U53" s="5">
        <v>77.628837778840705</v>
      </c>
      <c r="V53" s="5">
        <v>70.503638540477525</v>
      </c>
      <c r="W53" s="5">
        <v>75.299476580143576</v>
      </c>
      <c r="X53" s="5">
        <v>57.675307176026358</v>
      </c>
      <c r="Y53" s="18"/>
      <c r="Z53" s="153">
        <v>45.788904866419593</v>
      </c>
      <c r="AA53" s="165">
        <v>86.842807542852483</v>
      </c>
      <c r="AB53" s="5">
        <v>46.813927427801829</v>
      </c>
      <c r="AC53" s="5">
        <v>64.932237916904242</v>
      </c>
      <c r="AD53" s="5">
        <v>75.643507221960306</v>
      </c>
      <c r="AE53" s="5">
        <v>80.740129376532266</v>
      </c>
      <c r="AF53" s="5">
        <v>84.618234754835413</v>
      </c>
      <c r="AG53" s="5">
        <v>72.516979025526041</v>
      </c>
      <c r="AH53" s="5"/>
      <c r="AI53" s="5">
        <v>81.961302803223433</v>
      </c>
      <c r="AJ53" s="5">
        <v>78.615483891408005</v>
      </c>
      <c r="AK53" s="5">
        <v>69.835778317743106</v>
      </c>
      <c r="AL53" s="5"/>
      <c r="AM53" s="5"/>
      <c r="AN53" s="5">
        <v>76.570807811869059</v>
      </c>
      <c r="AO53" s="5">
        <v>63.885399476354976</v>
      </c>
      <c r="AP53" s="5">
        <v>80.780902280859905</v>
      </c>
      <c r="AQ53" s="5">
        <v>80.974890860050621</v>
      </c>
      <c r="AR53" s="5"/>
      <c r="AS53" s="5">
        <v>59.257541793612958</v>
      </c>
      <c r="AT53" s="5">
        <v>50.998414165058733</v>
      </c>
      <c r="AU53" s="5">
        <v>68.589095697720921</v>
      </c>
      <c r="AV53" s="5">
        <v>79.891672335221273</v>
      </c>
      <c r="AW53" s="5">
        <v>69.132159496062513</v>
      </c>
      <c r="AX53" s="5">
        <v>75.596790172236609</v>
      </c>
      <c r="AY53" s="5">
        <v>66.598675328188932</v>
      </c>
      <c r="AZ53" s="5">
        <v>82.588400321129342</v>
      </c>
      <c r="BA53" s="5">
        <v>77.51944503716372</v>
      </c>
      <c r="BB53" s="5">
        <v>79.372869781092263</v>
      </c>
      <c r="BC53" s="5">
        <v>79.960186894000501</v>
      </c>
      <c r="BD53" s="5">
        <v>66.64262648137084</v>
      </c>
      <c r="BE53" s="5">
        <v>75.042326605547743</v>
      </c>
      <c r="BF53" s="5">
        <v>71.572759661133816</v>
      </c>
      <c r="BG53" s="5">
        <v>82.590133202489284</v>
      </c>
      <c r="BH53" s="5">
        <v>76.795595657038575</v>
      </c>
      <c r="BI53" s="5">
        <v>65.610748214543108</v>
      </c>
      <c r="BJ53" s="5">
        <v>67.167683810887794</v>
      </c>
      <c r="BK53" s="5">
        <v>86.842807542852483</v>
      </c>
      <c r="BL53" s="5">
        <v>75.429044282842909</v>
      </c>
      <c r="BM53" s="5">
        <v>74.204600135244206</v>
      </c>
      <c r="BN53" s="5">
        <v>83.373573068868851</v>
      </c>
      <c r="BO53" s="5"/>
      <c r="BP53" s="5"/>
      <c r="BQ53" s="5"/>
      <c r="BR53" s="5">
        <v>70.685959302342482</v>
      </c>
      <c r="BS53" s="5"/>
      <c r="BT53" s="5"/>
      <c r="BU53" s="5">
        <v>45.788904866419593</v>
      </c>
      <c r="BV53" s="5"/>
      <c r="BW53" s="5">
        <v>58.057587962252143</v>
      </c>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v>75.935439417110317</v>
      </c>
      <c r="CY53" s="5"/>
      <c r="CZ53" s="5"/>
      <c r="DA53" s="5"/>
      <c r="DB53" s="5"/>
      <c r="DC53" s="5"/>
      <c r="DD53" s="5"/>
      <c r="DE53" s="5"/>
      <c r="DF53" s="29">
        <v>0</v>
      </c>
      <c r="DG53" s="17">
        <v>0</v>
      </c>
      <c r="DH53" s="17">
        <v>0</v>
      </c>
      <c r="DI53" s="17">
        <v>0</v>
      </c>
      <c r="DJ53" s="17">
        <v>0</v>
      </c>
      <c r="DK53" s="17">
        <v>0</v>
      </c>
      <c r="DL53" s="17">
        <v>0</v>
      </c>
      <c r="DM53" s="17">
        <v>1</v>
      </c>
      <c r="DN53" s="17">
        <v>0</v>
      </c>
      <c r="DO53" s="17">
        <v>0</v>
      </c>
      <c r="DP53" s="17">
        <v>0</v>
      </c>
      <c r="DQ53" s="17">
        <v>0</v>
      </c>
      <c r="DR53" s="17"/>
      <c r="DS53" s="17">
        <v>0</v>
      </c>
      <c r="DT53" s="17">
        <v>0</v>
      </c>
      <c r="DU53" s="17">
        <v>0</v>
      </c>
      <c r="DV53" s="30">
        <v>-1</v>
      </c>
      <c r="DW53" s="5"/>
      <c r="DX53" s="5"/>
      <c r="DY53" s="5"/>
      <c r="DZ53" s="29">
        <v>-1</v>
      </c>
      <c r="EA53" s="17">
        <v>0</v>
      </c>
      <c r="EB53" s="17">
        <v>0</v>
      </c>
      <c r="EC53" s="17">
        <v>0</v>
      </c>
      <c r="ED53" s="17">
        <v>0</v>
      </c>
      <c r="EE53" s="17">
        <v>0</v>
      </c>
      <c r="EF53" s="17"/>
      <c r="EG53" s="17">
        <v>0</v>
      </c>
      <c r="EH53" s="17">
        <v>0</v>
      </c>
      <c r="EI53" s="17">
        <v>0</v>
      </c>
      <c r="EJ53" s="17"/>
      <c r="EK53" s="17"/>
      <c r="EL53" s="17">
        <v>0</v>
      </c>
      <c r="EM53" s="17">
        <v>-1</v>
      </c>
      <c r="EN53" s="17">
        <v>1</v>
      </c>
      <c r="EO53" s="17">
        <v>0</v>
      </c>
      <c r="EP53" s="17"/>
      <c r="EQ53" s="17">
        <v>0</v>
      </c>
      <c r="ER53" s="17">
        <v>-1</v>
      </c>
      <c r="ES53" s="17">
        <v>0</v>
      </c>
      <c r="ET53" s="17">
        <v>0</v>
      </c>
      <c r="EU53" s="17">
        <v>0</v>
      </c>
      <c r="EV53" s="17">
        <v>0</v>
      </c>
      <c r="EW53" s="17">
        <v>0</v>
      </c>
      <c r="EX53" s="17">
        <v>0</v>
      </c>
      <c r="EY53" s="17">
        <v>0</v>
      </c>
      <c r="EZ53" s="17">
        <v>0</v>
      </c>
      <c r="FA53" s="17">
        <v>0</v>
      </c>
      <c r="FB53" s="17">
        <v>0</v>
      </c>
      <c r="FC53" s="17">
        <v>0</v>
      </c>
      <c r="FD53" s="17">
        <v>0</v>
      </c>
      <c r="FE53" s="17">
        <v>0</v>
      </c>
      <c r="FF53" s="17">
        <v>0</v>
      </c>
      <c r="FG53" s="17">
        <v>0</v>
      </c>
      <c r="FH53" s="17">
        <v>0</v>
      </c>
      <c r="FI53" s="17">
        <v>1</v>
      </c>
      <c r="FJ53" s="17">
        <v>0</v>
      </c>
      <c r="FK53" s="17">
        <v>0</v>
      </c>
      <c r="FL53" s="17">
        <v>0</v>
      </c>
      <c r="FM53" s="17"/>
      <c r="FN53" s="17"/>
      <c r="FO53" s="17"/>
      <c r="FP53" s="17">
        <v>0</v>
      </c>
      <c r="FQ53" s="17"/>
      <c r="FR53" s="17"/>
      <c r="FS53" s="17">
        <v>-1</v>
      </c>
      <c r="FT53" s="17"/>
      <c r="FU53" s="17">
        <v>-1</v>
      </c>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v>0</v>
      </c>
      <c r="GW53" s="17"/>
      <c r="GX53" s="17"/>
      <c r="GY53" s="17"/>
      <c r="GZ53" s="17"/>
      <c r="HA53" s="17"/>
      <c r="HB53" s="30"/>
    </row>
    <row r="54" spans="1:210" ht="25.5" customHeight="1" x14ac:dyDescent="0.2">
      <c r="A54" s="48">
        <v>51</v>
      </c>
      <c r="B54" s="3" t="s">
        <v>311</v>
      </c>
      <c r="C54" s="10" t="s">
        <v>47</v>
      </c>
      <c r="D54" s="24" t="s">
        <v>7</v>
      </c>
      <c r="E54" s="23">
        <v>85.14877060979471</v>
      </c>
      <c r="F54" s="147">
        <v>9369</v>
      </c>
      <c r="G54" s="18"/>
      <c r="H54" s="5">
        <v>89.634032454284579</v>
      </c>
      <c r="I54" s="5">
        <v>86.422838706352096</v>
      </c>
      <c r="J54" s="5">
        <v>86.157509809934211</v>
      </c>
      <c r="K54" s="5">
        <v>86.294426213574383</v>
      </c>
      <c r="L54" s="5">
        <v>92.335436421731714</v>
      </c>
      <c r="M54" s="5">
        <v>89.876976365606922</v>
      </c>
      <c r="N54" s="5">
        <v>85.695368806113876</v>
      </c>
      <c r="O54" s="5">
        <v>88.692509387152867</v>
      </c>
      <c r="P54" s="5">
        <v>86.823735092484782</v>
      </c>
      <c r="Q54" s="5">
        <v>81.853944946664257</v>
      </c>
      <c r="R54" s="5">
        <v>80.506866448889582</v>
      </c>
      <c r="S54" s="5">
        <v>88.322750424029977</v>
      </c>
      <c r="T54" s="5">
        <v>86.079771968138132</v>
      </c>
      <c r="U54" s="5">
        <v>83.790610364292164</v>
      </c>
      <c r="V54" s="5">
        <v>88.536123238940846</v>
      </c>
      <c r="W54" s="5">
        <v>84.891599177252203</v>
      </c>
      <c r="X54" s="5">
        <v>79.332221067084163</v>
      </c>
      <c r="Y54" s="18"/>
      <c r="Z54" s="153">
        <v>71.916217024266018</v>
      </c>
      <c r="AA54" s="165">
        <v>100</v>
      </c>
      <c r="AB54" s="5">
        <v>77.415001686125862</v>
      </c>
      <c r="AC54" s="5">
        <v>84.640708993237226</v>
      </c>
      <c r="AD54" s="5">
        <v>91.25780793581994</v>
      </c>
      <c r="AE54" s="5">
        <v>87.165309546589228</v>
      </c>
      <c r="AF54" s="5">
        <v>84.252537385142261</v>
      </c>
      <c r="AG54" s="5">
        <v>84.941268398472332</v>
      </c>
      <c r="AH54" s="5">
        <v>81.216768759895601</v>
      </c>
      <c r="AI54" s="5">
        <v>85.24456159662131</v>
      </c>
      <c r="AJ54" s="5">
        <v>83.769904513041212</v>
      </c>
      <c r="AK54" s="5">
        <v>83.862637523107423</v>
      </c>
      <c r="AL54" s="5">
        <v>86.079771968138132</v>
      </c>
      <c r="AM54" s="5">
        <v>80.178098453770602</v>
      </c>
      <c r="AN54" s="5">
        <v>84.017125414423091</v>
      </c>
      <c r="AO54" s="5">
        <v>88.351529444686932</v>
      </c>
      <c r="AP54" s="5">
        <v>88.833561850901745</v>
      </c>
      <c r="AQ54" s="5">
        <v>88.641682327861531</v>
      </c>
      <c r="AR54" s="5">
        <v>78.661275051068813</v>
      </c>
      <c r="AS54" s="5">
        <v>82.288715551757548</v>
      </c>
      <c r="AT54" s="5">
        <v>79.221549976060004</v>
      </c>
      <c r="AU54" s="5">
        <v>80.602378374086683</v>
      </c>
      <c r="AV54" s="5">
        <v>82.973115865616904</v>
      </c>
      <c r="AW54" s="5">
        <v>88.971059462837829</v>
      </c>
      <c r="AX54" s="5">
        <v>82.637374082691267</v>
      </c>
      <c r="AY54" s="5">
        <v>71.916217024266018</v>
      </c>
      <c r="AZ54" s="5">
        <v>86.809903616802373</v>
      </c>
      <c r="BA54" s="5">
        <v>92.498398434118172</v>
      </c>
      <c r="BB54" s="5">
        <v>88.573848678650364</v>
      </c>
      <c r="BC54" s="5">
        <v>89.727473890922653</v>
      </c>
      <c r="BD54" s="5">
        <v>87.110544125922047</v>
      </c>
      <c r="BE54" s="5">
        <v>93.242018568470897</v>
      </c>
      <c r="BF54" s="5">
        <v>87.960976679302377</v>
      </c>
      <c r="BG54" s="5">
        <v>91.775498019964658</v>
      </c>
      <c r="BH54" s="5">
        <v>83.635746590552941</v>
      </c>
      <c r="BI54" s="5">
        <v>81.323141162088433</v>
      </c>
      <c r="BJ54" s="5">
        <v>82.331195166564981</v>
      </c>
      <c r="BK54" s="5">
        <v>90.28440272404174</v>
      </c>
      <c r="BL54" s="5">
        <v>87.145226681538233</v>
      </c>
      <c r="BM54" s="5">
        <v>87.911718167331117</v>
      </c>
      <c r="BN54" s="5">
        <v>87.515755685463418</v>
      </c>
      <c r="BO54" s="5">
        <v>77.291175890119092</v>
      </c>
      <c r="BP54" s="5">
        <v>81.155302505798517</v>
      </c>
      <c r="BQ54" s="5">
        <v>83.4569467964956</v>
      </c>
      <c r="BR54" s="5">
        <v>86.422838706352096</v>
      </c>
      <c r="BS54" s="5">
        <v>86.574166979575594</v>
      </c>
      <c r="BT54" s="5">
        <v>78.843269553205147</v>
      </c>
      <c r="BU54" s="5">
        <v>91.303922735509175</v>
      </c>
      <c r="BV54" s="5">
        <v>83.545044628709093</v>
      </c>
      <c r="BW54" s="5">
        <v>74.923146883332066</v>
      </c>
      <c r="BX54" s="5">
        <v>98.828005938849046</v>
      </c>
      <c r="BY54" s="5">
        <v>81.925972074439727</v>
      </c>
      <c r="BZ54" s="5">
        <v>91.302588466289393</v>
      </c>
      <c r="CA54" s="5">
        <v>81.300830381033919</v>
      </c>
      <c r="CB54" s="5">
        <v>82.175429889875545</v>
      </c>
      <c r="CC54" s="5">
        <v>90.778414961104829</v>
      </c>
      <c r="CD54" s="5">
        <v>88.702958011940552</v>
      </c>
      <c r="CE54" s="5">
        <v>78.555890332406108</v>
      </c>
      <c r="CF54" s="5">
        <v>89.375037617779725</v>
      </c>
      <c r="CG54" s="5">
        <v>96.25467962077812</v>
      </c>
      <c r="CH54" s="5">
        <v>79.557781421915692</v>
      </c>
      <c r="CI54" s="5">
        <v>94.96738264637095</v>
      </c>
      <c r="CJ54" s="5">
        <v>96.121937824796149</v>
      </c>
      <c r="CK54" s="5">
        <v>88.793098069878226</v>
      </c>
      <c r="CL54" s="5">
        <v>77.073009705133643</v>
      </c>
      <c r="CM54" s="5">
        <v>98.502328117385375</v>
      </c>
      <c r="CN54" s="5"/>
      <c r="CO54" s="5">
        <v>93.262721069571043</v>
      </c>
      <c r="CP54" s="5">
        <v>100</v>
      </c>
      <c r="CQ54" s="5">
        <v>95.255670055891017</v>
      </c>
      <c r="CR54" s="5">
        <v>96.825060101267383</v>
      </c>
      <c r="CS54" s="5">
        <v>82.142585401684414</v>
      </c>
      <c r="CT54" s="5">
        <v>90.681404685698524</v>
      </c>
      <c r="CU54" s="5">
        <v>92.83847729344356</v>
      </c>
      <c r="CV54" s="5">
        <v>81.362103173438911</v>
      </c>
      <c r="CW54" s="5">
        <v>89.30647643280048</v>
      </c>
      <c r="CX54" s="5">
        <v>90.363402897800142</v>
      </c>
      <c r="CY54" s="5">
        <v>86.267736865812523</v>
      </c>
      <c r="CZ54" s="5">
        <v>99.555245930609331</v>
      </c>
      <c r="DA54" s="5">
        <v>93.582612258187226</v>
      </c>
      <c r="DB54" s="5">
        <v>89.604047968815038</v>
      </c>
      <c r="DC54" s="5">
        <v>96.749024767710495</v>
      </c>
      <c r="DD54" s="5">
        <v>97.652841262071391</v>
      </c>
      <c r="DE54" s="5"/>
      <c r="DF54" s="29">
        <v>0</v>
      </c>
      <c r="DG54" s="17">
        <v>0</v>
      </c>
      <c r="DH54" s="17">
        <v>0</v>
      </c>
      <c r="DI54" s="17">
        <v>0</v>
      </c>
      <c r="DJ54" s="17">
        <v>1</v>
      </c>
      <c r="DK54" s="17">
        <v>0</v>
      </c>
      <c r="DL54" s="17">
        <v>0</v>
      </c>
      <c r="DM54" s="17">
        <v>0</v>
      </c>
      <c r="DN54" s="17">
        <v>0</v>
      </c>
      <c r="DO54" s="17">
        <v>0</v>
      </c>
      <c r="DP54" s="17">
        <v>-1</v>
      </c>
      <c r="DQ54" s="17">
        <v>0</v>
      </c>
      <c r="DR54" s="17">
        <v>0</v>
      </c>
      <c r="DS54" s="17">
        <v>0</v>
      </c>
      <c r="DT54" s="17">
        <v>0</v>
      </c>
      <c r="DU54" s="17">
        <v>0</v>
      </c>
      <c r="DV54" s="30">
        <v>-1</v>
      </c>
      <c r="DW54" s="5"/>
      <c r="DX54" s="5"/>
      <c r="DY54" s="5"/>
      <c r="DZ54" s="29">
        <v>-1</v>
      </c>
      <c r="EA54" s="17">
        <v>0</v>
      </c>
      <c r="EB54" s="17">
        <v>1</v>
      </c>
      <c r="EC54" s="17">
        <v>0</v>
      </c>
      <c r="ED54" s="17">
        <v>0</v>
      </c>
      <c r="EE54" s="17">
        <v>0</v>
      </c>
      <c r="EF54" s="17">
        <v>0</v>
      </c>
      <c r="EG54" s="17">
        <v>0</v>
      </c>
      <c r="EH54" s="17">
        <v>0</v>
      </c>
      <c r="EI54" s="17">
        <v>0</v>
      </c>
      <c r="EJ54" s="17">
        <v>0</v>
      </c>
      <c r="EK54" s="17">
        <v>0</v>
      </c>
      <c r="EL54" s="17">
        <v>0</v>
      </c>
      <c r="EM54" s="17">
        <v>0</v>
      </c>
      <c r="EN54" s="17">
        <v>0</v>
      </c>
      <c r="EO54" s="17">
        <v>0</v>
      </c>
      <c r="EP54" s="17">
        <v>0</v>
      </c>
      <c r="EQ54" s="17">
        <v>0</v>
      </c>
      <c r="ER54" s="17">
        <v>0</v>
      </c>
      <c r="ES54" s="17">
        <v>0</v>
      </c>
      <c r="ET54" s="17">
        <v>0</v>
      </c>
      <c r="EU54" s="17">
        <v>0</v>
      </c>
      <c r="EV54" s="17">
        <v>0</v>
      </c>
      <c r="EW54" s="17">
        <v>-1</v>
      </c>
      <c r="EX54" s="17">
        <v>0</v>
      </c>
      <c r="EY54" s="17">
        <v>1</v>
      </c>
      <c r="EZ54" s="17">
        <v>0</v>
      </c>
      <c r="FA54" s="17">
        <v>0</v>
      </c>
      <c r="FB54" s="17">
        <v>0</v>
      </c>
      <c r="FC54" s="17">
        <v>1</v>
      </c>
      <c r="FD54" s="17">
        <v>0</v>
      </c>
      <c r="FE54" s="17">
        <v>1</v>
      </c>
      <c r="FF54" s="17">
        <v>0</v>
      </c>
      <c r="FG54" s="17">
        <v>0</v>
      </c>
      <c r="FH54" s="17">
        <v>0</v>
      </c>
      <c r="FI54" s="17">
        <v>0</v>
      </c>
      <c r="FJ54" s="17">
        <v>0</v>
      </c>
      <c r="FK54" s="17">
        <v>0</v>
      </c>
      <c r="FL54" s="17">
        <v>0</v>
      </c>
      <c r="FM54" s="17">
        <v>0</v>
      </c>
      <c r="FN54" s="17">
        <v>0</v>
      </c>
      <c r="FO54" s="17">
        <v>0</v>
      </c>
      <c r="FP54" s="17">
        <v>0</v>
      </c>
      <c r="FQ54" s="17">
        <v>0</v>
      </c>
      <c r="FR54" s="17">
        <v>0</v>
      </c>
      <c r="FS54" s="17">
        <v>0</v>
      </c>
      <c r="FT54" s="17">
        <v>0</v>
      </c>
      <c r="FU54" s="17">
        <v>-1</v>
      </c>
      <c r="FV54" s="17">
        <v>1</v>
      </c>
      <c r="FW54" s="17">
        <v>0</v>
      </c>
      <c r="FX54" s="17">
        <v>0</v>
      </c>
      <c r="FY54" s="17">
        <v>0</v>
      </c>
      <c r="FZ54" s="17">
        <v>0</v>
      </c>
      <c r="GA54" s="17">
        <v>0</v>
      </c>
      <c r="GB54" s="17">
        <v>0</v>
      </c>
      <c r="GC54" s="17">
        <v>0</v>
      </c>
      <c r="GD54" s="17">
        <v>0</v>
      </c>
      <c r="GE54" s="17">
        <v>0</v>
      </c>
      <c r="GF54" s="17">
        <v>0</v>
      </c>
      <c r="GG54" s="17">
        <v>0</v>
      </c>
      <c r="GH54" s="17">
        <v>1</v>
      </c>
      <c r="GI54" s="17">
        <v>0</v>
      </c>
      <c r="GJ54" s="17">
        <v>0</v>
      </c>
      <c r="GK54" s="17">
        <v>1</v>
      </c>
      <c r="GL54" s="17"/>
      <c r="GM54" s="17">
        <v>0</v>
      </c>
      <c r="GN54" s="17">
        <v>1</v>
      </c>
      <c r="GO54" s="17">
        <v>0</v>
      </c>
      <c r="GP54" s="17">
        <v>1</v>
      </c>
      <c r="GQ54" s="17">
        <v>0</v>
      </c>
      <c r="GR54" s="17">
        <v>0</v>
      </c>
      <c r="GS54" s="17">
        <v>0</v>
      </c>
      <c r="GT54" s="17">
        <v>0</v>
      </c>
      <c r="GU54" s="17">
        <v>0</v>
      </c>
      <c r="GV54" s="17">
        <v>0</v>
      </c>
      <c r="GW54" s="17">
        <v>0</v>
      </c>
      <c r="GX54" s="17">
        <v>1</v>
      </c>
      <c r="GY54" s="17">
        <v>0</v>
      </c>
      <c r="GZ54" s="17">
        <v>0</v>
      </c>
      <c r="HA54" s="17">
        <v>1</v>
      </c>
      <c r="HB54" s="30">
        <v>1</v>
      </c>
    </row>
    <row r="55" spans="1:210" ht="25.5" customHeight="1" x14ac:dyDescent="0.2">
      <c r="A55" s="48">
        <v>52</v>
      </c>
      <c r="B55" s="3" t="s">
        <v>311</v>
      </c>
      <c r="C55" s="10" t="s">
        <v>48</v>
      </c>
      <c r="D55" s="24" t="s">
        <v>31</v>
      </c>
      <c r="E55" s="23">
        <v>75.579210024826864</v>
      </c>
      <c r="F55" s="147">
        <v>9037</v>
      </c>
      <c r="G55" s="18"/>
      <c r="H55" s="5">
        <v>80.415226197176878</v>
      </c>
      <c r="I55" s="5">
        <v>75.267870806936713</v>
      </c>
      <c r="J55" s="5">
        <v>76.583678114343272</v>
      </c>
      <c r="K55" s="5">
        <v>75.891269988749471</v>
      </c>
      <c r="L55" s="5">
        <v>81.346233455357236</v>
      </c>
      <c r="M55" s="5">
        <v>78.933753417230534</v>
      </c>
      <c r="N55" s="5">
        <v>76.784347586301095</v>
      </c>
      <c r="O55" s="5">
        <v>81.532061177540797</v>
      </c>
      <c r="P55" s="5">
        <v>75.713980122202784</v>
      </c>
      <c r="Q55" s="5">
        <v>71.785543902610655</v>
      </c>
      <c r="R55" s="5">
        <v>72.367211515395596</v>
      </c>
      <c r="S55" s="5">
        <v>74.954756644139735</v>
      </c>
      <c r="T55" s="5">
        <v>76.075068784792137</v>
      </c>
      <c r="U55" s="5">
        <v>75.914704866155319</v>
      </c>
      <c r="V55" s="5">
        <v>81.445014136880118</v>
      </c>
      <c r="W55" s="5">
        <v>71.52204429440286</v>
      </c>
      <c r="X55" s="5">
        <v>70.611545968564059</v>
      </c>
      <c r="Y55" s="18"/>
      <c r="Z55" s="153">
        <v>49.760253308815415</v>
      </c>
      <c r="AA55" s="165">
        <v>98.742914120962638</v>
      </c>
      <c r="AB55" s="5">
        <v>74.343678667324738</v>
      </c>
      <c r="AC55" s="5">
        <v>76.628225099247985</v>
      </c>
      <c r="AD55" s="5">
        <v>80.843314713666643</v>
      </c>
      <c r="AE55" s="5">
        <v>74.128365442229011</v>
      </c>
      <c r="AF55" s="5">
        <v>76.075711146610644</v>
      </c>
      <c r="AG55" s="5">
        <v>77.052566834215497</v>
      </c>
      <c r="AH55" s="5">
        <v>73.741826252668233</v>
      </c>
      <c r="AI55" s="5">
        <v>76.261581564922309</v>
      </c>
      <c r="AJ55" s="5">
        <v>76.30125000678359</v>
      </c>
      <c r="AK55" s="5">
        <v>71.19228273126069</v>
      </c>
      <c r="AL55" s="5">
        <v>76.075068784792137</v>
      </c>
      <c r="AM55" s="5">
        <v>69.88842497670808</v>
      </c>
      <c r="AN55" s="5">
        <v>71.089002192884507</v>
      </c>
      <c r="AO55" s="5">
        <v>77.22955914928113</v>
      </c>
      <c r="AP55" s="5">
        <v>88.243501671369586</v>
      </c>
      <c r="AQ55" s="5">
        <v>81.945929954464106</v>
      </c>
      <c r="AR55" s="5">
        <v>65.495523882966694</v>
      </c>
      <c r="AS55" s="5">
        <v>77.323903713020059</v>
      </c>
      <c r="AT55" s="5">
        <v>67.438576613308484</v>
      </c>
      <c r="AU55" s="5">
        <v>72.955278628918492</v>
      </c>
      <c r="AV55" s="5">
        <v>74.513566239960625</v>
      </c>
      <c r="AW55" s="5">
        <v>78.326771434309023</v>
      </c>
      <c r="AX55" s="5">
        <v>75.782651164027286</v>
      </c>
      <c r="AY55" s="5">
        <v>63.13381803734265</v>
      </c>
      <c r="AZ55" s="5">
        <v>76.898840757642148</v>
      </c>
      <c r="BA55" s="5">
        <v>79.486217563138112</v>
      </c>
      <c r="BB55" s="5">
        <v>77.612061672652672</v>
      </c>
      <c r="BC55" s="5">
        <v>82.038682050909415</v>
      </c>
      <c r="BD55" s="5">
        <v>77.347502189502464</v>
      </c>
      <c r="BE55" s="5">
        <v>77.163194297113535</v>
      </c>
      <c r="BF55" s="5">
        <v>80.745487785461094</v>
      </c>
      <c r="BG55" s="5">
        <v>77.219196929433068</v>
      </c>
      <c r="BH55" s="5">
        <v>77.466459124134744</v>
      </c>
      <c r="BI55" s="5">
        <v>73.421656447435709</v>
      </c>
      <c r="BJ55" s="5">
        <v>75.874914072418491</v>
      </c>
      <c r="BK55" s="5">
        <v>84.360744279226154</v>
      </c>
      <c r="BL55" s="5">
        <v>80.409795924270966</v>
      </c>
      <c r="BM55" s="5">
        <v>79.966411048047021</v>
      </c>
      <c r="BN55" s="5">
        <v>75.061159965150679</v>
      </c>
      <c r="BO55" s="5">
        <v>49.760253308815415</v>
      </c>
      <c r="BP55" s="5">
        <v>73.199635824347581</v>
      </c>
      <c r="BQ55" s="5">
        <v>61.35488100195532</v>
      </c>
      <c r="BR55" s="5">
        <v>75.267870806936713</v>
      </c>
      <c r="BS55" s="5">
        <v>77.487840421916346</v>
      </c>
      <c r="BT55" s="5">
        <v>76.939475128972688</v>
      </c>
      <c r="BU55" s="5">
        <v>76.703707641537761</v>
      </c>
      <c r="BV55" s="5">
        <v>69.945448621133195</v>
      </c>
      <c r="BW55" s="5">
        <v>72.120491404633441</v>
      </c>
      <c r="BX55" s="5">
        <v>98.742914120962638</v>
      </c>
      <c r="BY55" s="5">
        <v>65.315027336236994</v>
      </c>
      <c r="BZ55" s="5">
        <v>81.590578985036117</v>
      </c>
      <c r="CA55" s="5">
        <v>70.181868127950565</v>
      </c>
      <c r="CB55" s="5">
        <v>70.984509095408072</v>
      </c>
      <c r="CC55" s="5">
        <v>73.474160452041133</v>
      </c>
      <c r="CD55" s="5">
        <v>80.413164966691866</v>
      </c>
      <c r="CE55" s="5"/>
      <c r="CF55" s="5">
        <v>82.242246553922286</v>
      </c>
      <c r="CG55" s="5">
        <v>82.706303912863973</v>
      </c>
      <c r="CH55" s="5">
        <v>63.070774043477975</v>
      </c>
      <c r="CI55" s="5">
        <v>80.689223712179626</v>
      </c>
      <c r="CJ55" s="5">
        <v>92.680821170433831</v>
      </c>
      <c r="CK55" s="5">
        <v>91.956268956724614</v>
      </c>
      <c r="CL55" s="5">
        <v>77.362410486247896</v>
      </c>
      <c r="CM55" s="5">
        <v>94.616847089018492</v>
      </c>
      <c r="CN55" s="5"/>
      <c r="CO55" s="5">
        <v>84.060298610765372</v>
      </c>
      <c r="CP55" s="5">
        <v>87.446981730917045</v>
      </c>
      <c r="CQ55" s="5">
        <v>80.835259686998981</v>
      </c>
      <c r="CR55" s="5">
        <v>87.533168995270699</v>
      </c>
      <c r="CS55" s="5">
        <v>65.50923416852622</v>
      </c>
      <c r="CT55" s="5">
        <v>74.306358226378848</v>
      </c>
      <c r="CU55" s="5">
        <v>74.598938364383471</v>
      </c>
      <c r="CV55" s="5">
        <v>70.742939954224511</v>
      </c>
      <c r="CW55" s="5">
        <v>89.59148670453456</v>
      </c>
      <c r="CX55" s="5">
        <v>75.220004570163084</v>
      </c>
      <c r="CY55" s="5">
        <v>75.903603054148078</v>
      </c>
      <c r="CZ55" s="5">
        <v>74.116989219970179</v>
      </c>
      <c r="DA55" s="5">
        <v>84.523929114431851</v>
      </c>
      <c r="DB55" s="5">
        <v>85.406100917137351</v>
      </c>
      <c r="DC55" s="5">
        <v>79.255662830248724</v>
      </c>
      <c r="DD55" s="5">
        <v>78.997274758573738</v>
      </c>
      <c r="DE55" s="5"/>
      <c r="DF55" s="29">
        <v>0</v>
      </c>
      <c r="DG55" s="17">
        <v>0</v>
      </c>
      <c r="DH55" s="17">
        <v>0</v>
      </c>
      <c r="DI55" s="17">
        <v>0</v>
      </c>
      <c r="DJ55" s="17">
        <v>1</v>
      </c>
      <c r="DK55" s="17">
        <v>0</v>
      </c>
      <c r="DL55" s="17">
        <v>0</v>
      </c>
      <c r="DM55" s="17">
        <v>1</v>
      </c>
      <c r="DN55" s="17">
        <v>0</v>
      </c>
      <c r="DO55" s="17">
        <v>0</v>
      </c>
      <c r="DP55" s="17">
        <v>0</v>
      </c>
      <c r="DQ55" s="17">
        <v>0</v>
      </c>
      <c r="DR55" s="17">
        <v>0</v>
      </c>
      <c r="DS55" s="17">
        <v>0</v>
      </c>
      <c r="DT55" s="17">
        <v>0</v>
      </c>
      <c r="DU55" s="17">
        <v>0</v>
      </c>
      <c r="DV55" s="30">
        <v>-1</v>
      </c>
      <c r="DW55" s="5"/>
      <c r="DX55" s="5"/>
      <c r="DY55" s="5"/>
      <c r="DZ55" s="29">
        <v>0</v>
      </c>
      <c r="EA55" s="17">
        <v>0</v>
      </c>
      <c r="EB55" s="17">
        <v>0</v>
      </c>
      <c r="EC55" s="17">
        <v>0</v>
      </c>
      <c r="ED55" s="17">
        <v>0</v>
      </c>
      <c r="EE55" s="17">
        <v>0</v>
      </c>
      <c r="EF55" s="17">
        <v>0</v>
      </c>
      <c r="EG55" s="17">
        <v>0</v>
      </c>
      <c r="EH55" s="17">
        <v>0</v>
      </c>
      <c r="EI55" s="17">
        <v>0</v>
      </c>
      <c r="EJ55" s="17">
        <v>0</v>
      </c>
      <c r="EK55" s="17">
        <v>0</v>
      </c>
      <c r="EL55" s="17">
        <v>0</v>
      </c>
      <c r="EM55" s="17">
        <v>0</v>
      </c>
      <c r="EN55" s="17">
        <v>1</v>
      </c>
      <c r="EO55" s="17">
        <v>0</v>
      </c>
      <c r="EP55" s="17">
        <v>0</v>
      </c>
      <c r="EQ55" s="17">
        <v>0</v>
      </c>
      <c r="ER55" s="17">
        <v>-1</v>
      </c>
      <c r="ES55" s="17">
        <v>0</v>
      </c>
      <c r="ET55" s="17">
        <v>0</v>
      </c>
      <c r="EU55" s="17">
        <v>0</v>
      </c>
      <c r="EV55" s="17">
        <v>0</v>
      </c>
      <c r="EW55" s="17">
        <v>-1</v>
      </c>
      <c r="EX55" s="17">
        <v>0</v>
      </c>
      <c r="EY55" s="17">
        <v>0</v>
      </c>
      <c r="EZ55" s="17">
        <v>0</v>
      </c>
      <c r="FA55" s="17">
        <v>0</v>
      </c>
      <c r="FB55" s="17">
        <v>0</v>
      </c>
      <c r="FC55" s="17">
        <v>0</v>
      </c>
      <c r="FD55" s="17">
        <v>0</v>
      </c>
      <c r="FE55" s="17">
        <v>0</v>
      </c>
      <c r="FF55" s="17">
        <v>0</v>
      </c>
      <c r="FG55" s="17">
        <v>0</v>
      </c>
      <c r="FH55" s="17">
        <v>0</v>
      </c>
      <c r="FI55" s="17">
        <v>1</v>
      </c>
      <c r="FJ55" s="17">
        <v>0</v>
      </c>
      <c r="FK55" s="17">
        <v>0</v>
      </c>
      <c r="FL55" s="17">
        <v>0</v>
      </c>
      <c r="FM55" s="17">
        <v>-1</v>
      </c>
      <c r="FN55" s="17">
        <v>0</v>
      </c>
      <c r="FO55" s="17">
        <v>0</v>
      </c>
      <c r="FP55" s="17">
        <v>0</v>
      </c>
      <c r="FQ55" s="17">
        <v>0</v>
      </c>
      <c r="FR55" s="17">
        <v>0</v>
      </c>
      <c r="FS55" s="17">
        <v>0</v>
      </c>
      <c r="FT55" s="17">
        <v>0</v>
      </c>
      <c r="FU55" s="17">
        <v>0</v>
      </c>
      <c r="FV55" s="17">
        <v>1</v>
      </c>
      <c r="FW55" s="17">
        <v>0</v>
      </c>
      <c r="FX55" s="17">
        <v>0</v>
      </c>
      <c r="FY55" s="17">
        <v>0</v>
      </c>
      <c r="FZ55" s="17">
        <v>0</v>
      </c>
      <c r="GA55" s="17">
        <v>0</v>
      </c>
      <c r="GB55" s="17">
        <v>0</v>
      </c>
      <c r="GC55" s="17"/>
      <c r="GD55" s="17">
        <v>0</v>
      </c>
      <c r="GE55" s="17">
        <v>0</v>
      </c>
      <c r="GF55" s="17">
        <v>0</v>
      </c>
      <c r="GG55" s="17">
        <v>0</v>
      </c>
      <c r="GH55" s="17">
        <v>1</v>
      </c>
      <c r="GI55" s="17">
        <v>0</v>
      </c>
      <c r="GJ55" s="17">
        <v>0</v>
      </c>
      <c r="GK55" s="17">
        <v>1</v>
      </c>
      <c r="GL55" s="17"/>
      <c r="GM55" s="17">
        <v>0</v>
      </c>
      <c r="GN55" s="17">
        <v>0</v>
      </c>
      <c r="GO55" s="17">
        <v>0</v>
      </c>
      <c r="GP55" s="17">
        <v>0</v>
      </c>
      <c r="GQ55" s="17">
        <v>0</v>
      </c>
      <c r="GR55" s="17">
        <v>0</v>
      </c>
      <c r="GS55" s="17">
        <v>0</v>
      </c>
      <c r="GT55" s="17">
        <v>0</v>
      </c>
      <c r="GU55" s="17">
        <v>0</v>
      </c>
      <c r="GV55" s="17">
        <v>0</v>
      </c>
      <c r="GW55" s="17">
        <v>0</v>
      </c>
      <c r="GX55" s="17">
        <v>0</v>
      </c>
      <c r="GY55" s="17">
        <v>0</v>
      </c>
      <c r="GZ55" s="17">
        <v>0</v>
      </c>
      <c r="HA55" s="17">
        <v>0</v>
      </c>
      <c r="HB55" s="30">
        <v>0</v>
      </c>
    </row>
    <row r="56" spans="1:210" ht="25.5" customHeight="1" x14ac:dyDescent="0.2">
      <c r="A56" s="48">
        <v>54</v>
      </c>
      <c r="B56" s="3" t="s">
        <v>312</v>
      </c>
      <c r="C56" s="10" t="s">
        <v>49</v>
      </c>
      <c r="D56" s="24" t="s">
        <v>11</v>
      </c>
      <c r="E56" s="23">
        <v>75.568206554063693</v>
      </c>
      <c r="F56" s="147">
        <v>9890</v>
      </c>
      <c r="G56" s="18"/>
      <c r="H56" s="5">
        <v>78.739811829184376</v>
      </c>
      <c r="I56" s="5">
        <v>77.961255882028098</v>
      </c>
      <c r="J56" s="5">
        <v>79.433601538957888</v>
      </c>
      <c r="K56" s="5">
        <v>75.398412155463419</v>
      </c>
      <c r="L56" s="5">
        <v>82.010618490915874</v>
      </c>
      <c r="M56" s="5">
        <v>79.960300093802445</v>
      </c>
      <c r="N56" s="5">
        <v>73.288926860959521</v>
      </c>
      <c r="O56" s="5">
        <v>83.314921563679661</v>
      </c>
      <c r="P56" s="5">
        <v>78.558272587339218</v>
      </c>
      <c r="Q56" s="5">
        <v>72.443972624903552</v>
      </c>
      <c r="R56" s="5">
        <v>66.859657195911836</v>
      </c>
      <c r="S56" s="5">
        <v>82.052547297668937</v>
      </c>
      <c r="T56" s="5">
        <v>72.904136783810884</v>
      </c>
      <c r="U56" s="5">
        <v>70.149888676241446</v>
      </c>
      <c r="V56" s="5">
        <v>75.728768903060498</v>
      </c>
      <c r="W56" s="5">
        <v>78.451706746774121</v>
      </c>
      <c r="X56" s="5">
        <v>65.152235296123621</v>
      </c>
      <c r="Y56" s="18"/>
      <c r="Z56" s="153">
        <v>54.746689203391739</v>
      </c>
      <c r="AA56" s="165">
        <v>96.272684117895764</v>
      </c>
      <c r="AB56" s="5">
        <v>70.33077063396307</v>
      </c>
      <c r="AC56" s="5">
        <v>73.049794300457265</v>
      </c>
      <c r="AD56" s="5">
        <v>75.298211427185393</v>
      </c>
      <c r="AE56" s="5">
        <v>78.063598434072219</v>
      </c>
      <c r="AF56" s="5">
        <v>69.491656441086775</v>
      </c>
      <c r="AG56" s="5">
        <v>70.853374321115709</v>
      </c>
      <c r="AH56" s="5">
        <v>74.931856006484139</v>
      </c>
      <c r="AI56" s="5">
        <v>77.760526006298008</v>
      </c>
      <c r="AJ56" s="5">
        <v>70.451383036043097</v>
      </c>
      <c r="AK56" s="5">
        <v>68.833851409203177</v>
      </c>
      <c r="AL56" s="5">
        <v>72.904136783810884</v>
      </c>
      <c r="AM56" s="5">
        <v>63.780619975134776</v>
      </c>
      <c r="AN56" s="5">
        <v>70.348427462116433</v>
      </c>
      <c r="AO56" s="5">
        <v>70.019193486023582</v>
      </c>
      <c r="AP56" s="5">
        <v>82.966378277094876</v>
      </c>
      <c r="AQ56" s="5">
        <v>72.863189567764366</v>
      </c>
      <c r="AR56" s="5">
        <v>77.692793973080569</v>
      </c>
      <c r="AS56" s="5">
        <v>65.749056137171181</v>
      </c>
      <c r="AT56" s="5">
        <v>61.683541591757688</v>
      </c>
      <c r="AU56" s="5">
        <v>63.919937505355662</v>
      </c>
      <c r="AV56" s="5">
        <v>67.287524138213399</v>
      </c>
      <c r="AW56" s="5">
        <v>78.092813537384131</v>
      </c>
      <c r="AX56" s="5">
        <v>75.784679269774898</v>
      </c>
      <c r="AY56" s="5">
        <v>54.746689203391739</v>
      </c>
      <c r="AZ56" s="5">
        <v>76.563821144177282</v>
      </c>
      <c r="BA56" s="5">
        <v>74.446864193719563</v>
      </c>
      <c r="BB56" s="5">
        <v>80.406936866198365</v>
      </c>
      <c r="BC56" s="5">
        <v>84.221123269073146</v>
      </c>
      <c r="BD56" s="5">
        <v>74.526052698421793</v>
      </c>
      <c r="BE56" s="5">
        <v>81.198088647940807</v>
      </c>
      <c r="BF56" s="5">
        <v>77.339344699299232</v>
      </c>
      <c r="BG56" s="5">
        <v>75.512400782112692</v>
      </c>
      <c r="BH56" s="5">
        <v>77.234267929899119</v>
      </c>
      <c r="BI56" s="5">
        <v>71.864383028630968</v>
      </c>
      <c r="BJ56" s="5">
        <v>75.504843332054207</v>
      </c>
      <c r="BK56" s="5">
        <v>87.642420235527524</v>
      </c>
      <c r="BL56" s="5">
        <v>79.760840109559666</v>
      </c>
      <c r="BM56" s="5">
        <v>82.242768055030012</v>
      </c>
      <c r="BN56" s="5">
        <v>80.646138436622095</v>
      </c>
      <c r="BO56" s="5">
        <v>79.809441360465115</v>
      </c>
      <c r="BP56" s="5">
        <v>86.883454148152254</v>
      </c>
      <c r="BQ56" s="5">
        <v>69.953333203264549</v>
      </c>
      <c r="BR56" s="5">
        <v>77.961255882028098</v>
      </c>
      <c r="BS56" s="5">
        <v>71.586503746701695</v>
      </c>
      <c r="BT56" s="5">
        <v>78.79895541862588</v>
      </c>
      <c r="BU56" s="5">
        <v>80.127438678173093</v>
      </c>
      <c r="BV56" s="5">
        <v>73.75578540362811</v>
      </c>
      <c r="BW56" s="5">
        <v>71.149327872128353</v>
      </c>
      <c r="BX56" s="5">
        <v>92.824300829507408</v>
      </c>
      <c r="BY56" s="5">
        <v>75.038602087445554</v>
      </c>
      <c r="BZ56" s="5">
        <v>77.296118888747884</v>
      </c>
      <c r="CA56" s="5">
        <v>81.65283795468271</v>
      </c>
      <c r="CB56" s="5">
        <v>87.412262435056306</v>
      </c>
      <c r="CC56" s="5">
        <v>96.272684117895764</v>
      </c>
      <c r="CD56" s="5">
        <v>77.629031443984104</v>
      </c>
      <c r="CE56" s="5">
        <v>76.515101415065217</v>
      </c>
      <c r="CF56" s="5">
        <v>90.321008990561808</v>
      </c>
      <c r="CG56" s="5">
        <v>85.440854110619171</v>
      </c>
      <c r="CH56" s="5">
        <v>81.286069037826124</v>
      </c>
      <c r="CI56" s="5">
        <v>78.50131468658914</v>
      </c>
      <c r="CJ56" s="5">
        <v>81.256363131303701</v>
      </c>
      <c r="CK56" s="5">
        <v>79.356488391675882</v>
      </c>
      <c r="CL56" s="5">
        <v>86.942181602276918</v>
      </c>
      <c r="CM56" s="5">
        <v>88.493181078330139</v>
      </c>
      <c r="CN56" s="5">
        <v>90.779070200034369</v>
      </c>
      <c r="CO56" s="5">
        <v>78.755884593845181</v>
      </c>
      <c r="CP56" s="5">
        <v>90.754761271809045</v>
      </c>
      <c r="CQ56" s="5">
        <v>85.06702222688196</v>
      </c>
      <c r="CR56" s="5">
        <v>85.948156813526893</v>
      </c>
      <c r="CS56" s="5">
        <v>79.434056784003005</v>
      </c>
      <c r="CT56" s="5">
        <v>75.010359672703075</v>
      </c>
      <c r="CU56" s="5">
        <v>78.024396441864468</v>
      </c>
      <c r="CV56" s="5">
        <v>76.053100114901724</v>
      </c>
      <c r="CW56" s="5">
        <v>89.315396324589202</v>
      </c>
      <c r="CX56" s="5">
        <v>82.752904606763181</v>
      </c>
      <c r="CY56" s="5">
        <v>83.884839283065048</v>
      </c>
      <c r="CZ56" s="5">
        <v>78.59136054475772</v>
      </c>
      <c r="DA56" s="5">
        <v>87.755643270067154</v>
      </c>
      <c r="DB56" s="5">
        <v>78.798087831130502</v>
      </c>
      <c r="DC56" s="5">
        <v>83.074788839572776</v>
      </c>
      <c r="DD56" s="5">
        <v>87.409180619171806</v>
      </c>
      <c r="DE56" s="5"/>
      <c r="DF56" s="29">
        <v>0</v>
      </c>
      <c r="DG56" s="17">
        <v>0</v>
      </c>
      <c r="DH56" s="17">
        <v>1</v>
      </c>
      <c r="DI56" s="17">
        <v>0</v>
      </c>
      <c r="DJ56" s="17">
        <v>1</v>
      </c>
      <c r="DK56" s="17">
        <v>0</v>
      </c>
      <c r="DL56" s="17">
        <v>0</v>
      </c>
      <c r="DM56" s="17">
        <v>1</v>
      </c>
      <c r="DN56" s="17">
        <v>0</v>
      </c>
      <c r="DO56" s="17">
        <v>0</v>
      </c>
      <c r="DP56" s="17">
        <v>-1</v>
      </c>
      <c r="DQ56" s="17">
        <v>1</v>
      </c>
      <c r="DR56" s="17">
        <v>0</v>
      </c>
      <c r="DS56" s="17">
        <v>-1</v>
      </c>
      <c r="DT56" s="17">
        <v>0</v>
      </c>
      <c r="DU56" s="17">
        <v>0</v>
      </c>
      <c r="DV56" s="30">
        <v>-1</v>
      </c>
      <c r="DW56" s="5"/>
      <c r="DX56" s="5"/>
      <c r="DY56" s="5"/>
      <c r="DZ56" s="29">
        <v>0</v>
      </c>
      <c r="EA56" s="17">
        <v>0</v>
      </c>
      <c r="EB56" s="17">
        <v>0</v>
      </c>
      <c r="EC56" s="17">
        <v>0</v>
      </c>
      <c r="ED56" s="17">
        <v>0</v>
      </c>
      <c r="EE56" s="17">
        <v>0</v>
      </c>
      <c r="EF56" s="17">
        <v>0</v>
      </c>
      <c r="EG56" s="17">
        <v>0</v>
      </c>
      <c r="EH56" s="17">
        <v>0</v>
      </c>
      <c r="EI56" s="17">
        <v>0</v>
      </c>
      <c r="EJ56" s="17">
        <v>0</v>
      </c>
      <c r="EK56" s="17">
        <v>-1</v>
      </c>
      <c r="EL56" s="17">
        <v>0</v>
      </c>
      <c r="EM56" s="17">
        <v>0</v>
      </c>
      <c r="EN56" s="17">
        <v>1</v>
      </c>
      <c r="EO56" s="17">
        <v>0</v>
      </c>
      <c r="EP56" s="17">
        <v>0</v>
      </c>
      <c r="EQ56" s="17">
        <v>-1</v>
      </c>
      <c r="ER56" s="17">
        <v>-1</v>
      </c>
      <c r="ES56" s="17">
        <v>-1</v>
      </c>
      <c r="ET56" s="17">
        <v>-1</v>
      </c>
      <c r="EU56" s="17">
        <v>0</v>
      </c>
      <c r="EV56" s="17">
        <v>0</v>
      </c>
      <c r="EW56" s="17">
        <v>-1</v>
      </c>
      <c r="EX56" s="17">
        <v>0</v>
      </c>
      <c r="EY56" s="17">
        <v>0</v>
      </c>
      <c r="EZ56" s="17">
        <v>0</v>
      </c>
      <c r="FA56" s="17">
        <v>1</v>
      </c>
      <c r="FB56" s="17">
        <v>0</v>
      </c>
      <c r="FC56" s="17">
        <v>0</v>
      </c>
      <c r="FD56" s="17">
        <v>0</v>
      </c>
      <c r="FE56" s="17">
        <v>0</v>
      </c>
      <c r="FF56" s="17">
        <v>0</v>
      </c>
      <c r="FG56" s="17">
        <v>0</v>
      </c>
      <c r="FH56" s="17">
        <v>0</v>
      </c>
      <c r="FI56" s="17">
        <v>1</v>
      </c>
      <c r="FJ56" s="17">
        <v>0</v>
      </c>
      <c r="FK56" s="17">
        <v>0</v>
      </c>
      <c r="FL56" s="17">
        <v>0</v>
      </c>
      <c r="FM56" s="17">
        <v>0</v>
      </c>
      <c r="FN56" s="17">
        <v>1</v>
      </c>
      <c r="FO56" s="17">
        <v>0</v>
      </c>
      <c r="FP56" s="17">
        <v>0</v>
      </c>
      <c r="FQ56" s="17">
        <v>0</v>
      </c>
      <c r="FR56" s="17">
        <v>0</v>
      </c>
      <c r="FS56" s="17">
        <v>0</v>
      </c>
      <c r="FT56" s="17">
        <v>0</v>
      </c>
      <c r="FU56" s="17">
        <v>0</v>
      </c>
      <c r="FV56" s="17">
        <v>1</v>
      </c>
      <c r="FW56" s="17">
        <v>0</v>
      </c>
      <c r="FX56" s="17">
        <v>0</v>
      </c>
      <c r="FY56" s="17">
        <v>0</v>
      </c>
      <c r="FZ56" s="17">
        <v>0</v>
      </c>
      <c r="GA56" s="17">
        <v>1</v>
      </c>
      <c r="GB56" s="17">
        <v>0</v>
      </c>
      <c r="GC56" s="17">
        <v>0</v>
      </c>
      <c r="GD56" s="17">
        <v>1</v>
      </c>
      <c r="GE56" s="17">
        <v>0</v>
      </c>
      <c r="GF56" s="17">
        <v>0</v>
      </c>
      <c r="GG56" s="17">
        <v>0</v>
      </c>
      <c r="GH56" s="17">
        <v>0</v>
      </c>
      <c r="GI56" s="17">
        <v>0</v>
      </c>
      <c r="GJ56" s="17">
        <v>0</v>
      </c>
      <c r="GK56" s="17">
        <v>0</v>
      </c>
      <c r="GL56" s="17">
        <v>1</v>
      </c>
      <c r="GM56" s="17">
        <v>0</v>
      </c>
      <c r="GN56" s="17">
        <v>1</v>
      </c>
      <c r="GO56" s="17">
        <v>0</v>
      </c>
      <c r="GP56" s="17">
        <v>0</v>
      </c>
      <c r="GQ56" s="17">
        <v>0</v>
      </c>
      <c r="GR56" s="17">
        <v>0</v>
      </c>
      <c r="GS56" s="17">
        <v>0</v>
      </c>
      <c r="GT56" s="17">
        <v>0</v>
      </c>
      <c r="GU56" s="17">
        <v>1</v>
      </c>
      <c r="GV56" s="17">
        <v>0</v>
      </c>
      <c r="GW56" s="17">
        <v>0</v>
      </c>
      <c r="GX56" s="17">
        <v>0</v>
      </c>
      <c r="GY56" s="17">
        <v>1</v>
      </c>
      <c r="GZ56" s="17">
        <v>0</v>
      </c>
      <c r="HA56" s="17">
        <v>0</v>
      </c>
      <c r="HB56" s="30">
        <v>0</v>
      </c>
    </row>
    <row r="57" spans="1:210" ht="25.5" customHeight="1" x14ac:dyDescent="0.2">
      <c r="A57" s="48">
        <v>55</v>
      </c>
      <c r="B57" s="3" t="s">
        <v>312</v>
      </c>
      <c r="C57" s="10" t="s">
        <v>50</v>
      </c>
      <c r="D57" s="24" t="s">
        <v>31</v>
      </c>
      <c r="E57" s="23">
        <v>70.654325345905534</v>
      </c>
      <c r="F57" s="147">
        <v>10121</v>
      </c>
      <c r="G57" s="18"/>
      <c r="H57" s="5">
        <v>71.952708088433312</v>
      </c>
      <c r="I57" s="5">
        <v>71.286510153306153</v>
      </c>
      <c r="J57" s="5">
        <v>73.195794861219127</v>
      </c>
      <c r="K57" s="5">
        <v>65.826122864776977</v>
      </c>
      <c r="L57" s="5">
        <v>75.138111200916285</v>
      </c>
      <c r="M57" s="5">
        <v>70.232309616744317</v>
      </c>
      <c r="N57" s="5">
        <v>73.4275863483888</v>
      </c>
      <c r="O57" s="5">
        <v>75.327245569729556</v>
      </c>
      <c r="P57" s="5">
        <v>71.878907426177534</v>
      </c>
      <c r="Q57" s="5">
        <v>69.18148034086839</v>
      </c>
      <c r="R57" s="5">
        <v>66.770128075799363</v>
      </c>
      <c r="S57" s="5">
        <v>73.549780268438141</v>
      </c>
      <c r="T57" s="5">
        <v>61.558668892086033</v>
      </c>
      <c r="U57" s="5">
        <v>69.532500729385646</v>
      </c>
      <c r="V57" s="5">
        <v>73.040559881827818</v>
      </c>
      <c r="W57" s="5">
        <v>69.680085345787361</v>
      </c>
      <c r="X57" s="5">
        <v>65.801576156877601</v>
      </c>
      <c r="Y57" s="18"/>
      <c r="Z57" s="153">
        <v>52.924463267345281</v>
      </c>
      <c r="AA57" s="165">
        <v>92.994457659901542</v>
      </c>
      <c r="AB57" s="5">
        <v>72.324063998832315</v>
      </c>
      <c r="AC57" s="5">
        <v>69.385896544141033</v>
      </c>
      <c r="AD57" s="5">
        <v>71.060487141737056</v>
      </c>
      <c r="AE57" s="5">
        <v>71.810965241262295</v>
      </c>
      <c r="AF57" s="5">
        <v>69.425024527322606</v>
      </c>
      <c r="AG57" s="5">
        <v>75.827701002888617</v>
      </c>
      <c r="AH57" s="5">
        <v>71.056607392426656</v>
      </c>
      <c r="AI57" s="5">
        <v>70.45671836485559</v>
      </c>
      <c r="AJ57" s="5">
        <v>66.457592787937585</v>
      </c>
      <c r="AK57" s="5">
        <v>65.387688164379313</v>
      </c>
      <c r="AL57" s="5">
        <v>61.558668892086033</v>
      </c>
      <c r="AM57" s="5">
        <v>63.277474963829363</v>
      </c>
      <c r="AN57" s="5">
        <v>62.790529512987789</v>
      </c>
      <c r="AO57" s="5">
        <v>69.658192679225138</v>
      </c>
      <c r="AP57" s="5">
        <v>77.30296728447928</v>
      </c>
      <c r="AQ57" s="5">
        <v>70.086831326018043</v>
      </c>
      <c r="AR57" s="5">
        <v>74.234412762839639</v>
      </c>
      <c r="AS57" s="5">
        <v>75.248339040388203</v>
      </c>
      <c r="AT57" s="5">
        <v>62.345714358023642</v>
      </c>
      <c r="AU57" s="5">
        <v>60.638606045285748</v>
      </c>
      <c r="AV57" s="5">
        <v>74.313222027788981</v>
      </c>
      <c r="AW57" s="5">
        <v>74.03025786421442</v>
      </c>
      <c r="AX57" s="5">
        <v>76.980059920845918</v>
      </c>
      <c r="AY57" s="5">
        <v>68.384092603402991</v>
      </c>
      <c r="AZ57" s="5">
        <v>72.572661036840145</v>
      </c>
      <c r="BA57" s="5">
        <v>70.825905481457625</v>
      </c>
      <c r="BB57" s="5">
        <v>74.087817962306062</v>
      </c>
      <c r="BC57" s="5">
        <v>75.492309104663917</v>
      </c>
      <c r="BD57" s="5">
        <v>69.492453036542827</v>
      </c>
      <c r="BE57" s="5">
        <v>72.580469916295726</v>
      </c>
      <c r="BF57" s="5">
        <v>66.616456138826379</v>
      </c>
      <c r="BG57" s="5">
        <v>73.026848041040878</v>
      </c>
      <c r="BH57" s="5">
        <v>65.650722752953286</v>
      </c>
      <c r="BI57" s="5">
        <v>69.324356432392364</v>
      </c>
      <c r="BJ57" s="5">
        <v>64.977998319341168</v>
      </c>
      <c r="BK57" s="5">
        <v>80.65878227325544</v>
      </c>
      <c r="BL57" s="5">
        <v>70.514377117423265</v>
      </c>
      <c r="BM57" s="5">
        <v>72.810810769740257</v>
      </c>
      <c r="BN57" s="5">
        <v>74.050030535081945</v>
      </c>
      <c r="BO57" s="5">
        <v>60.628947408837085</v>
      </c>
      <c r="BP57" s="5">
        <v>83.120286096841738</v>
      </c>
      <c r="BQ57" s="5">
        <v>52.924463267345281</v>
      </c>
      <c r="BR57" s="5">
        <v>71.286510153306153</v>
      </c>
      <c r="BS57" s="5">
        <v>65.632222236257931</v>
      </c>
      <c r="BT57" s="5">
        <v>71.48451354194772</v>
      </c>
      <c r="BU57" s="5">
        <v>64.385154417633913</v>
      </c>
      <c r="BV57" s="5">
        <v>57.042495962354913</v>
      </c>
      <c r="BW57" s="5">
        <v>66.752326080665853</v>
      </c>
      <c r="BX57" s="5">
        <v>87.211830146013341</v>
      </c>
      <c r="BY57" s="5">
        <v>70.933951736135398</v>
      </c>
      <c r="BZ57" s="5">
        <v>65.283485686718066</v>
      </c>
      <c r="CA57" s="5">
        <v>56.003555421813189</v>
      </c>
      <c r="CB57" s="5">
        <v>73.456078242018265</v>
      </c>
      <c r="CC57" s="5">
        <v>92.994457659901542</v>
      </c>
      <c r="CD57" s="5">
        <v>75.554260707465289</v>
      </c>
      <c r="CE57" s="5">
        <v>58.635748127700651</v>
      </c>
      <c r="CF57" s="5">
        <v>78.548481975206968</v>
      </c>
      <c r="CG57" s="5">
        <v>78.71112200887336</v>
      </c>
      <c r="CH57" s="5">
        <v>62.468453459395604</v>
      </c>
      <c r="CI57" s="5">
        <v>79.206111551806174</v>
      </c>
      <c r="CJ57" s="5">
        <v>82.854795775973329</v>
      </c>
      <c r="CK57" s="5">
        <v>75.035849280455423</v>
      </c>
      <c r="CL57" s="5">
        <v>70.634027008563464</v>
      </c>
      <c r="CM57" s="5">
        <v>76.931457880148244</v>
      </c>
      <c r="CN57" s="5">
        <v>80.185365701804741</v>
      </c>
      <c r="CO57" s="5">
        <v>81.875253717894793</v>
      </c>
      <c r="CP57" s="5">
        <v>78.666055494465397</v>
      </c>
      <c r="CQ57" s="5">
        <v>75.224034097501232</v>
      </c>
      <c r="CR57" s="5">
        <v>78.907605266061537</v>
      </c>
      <c r="CS57" s="5">
        <v>72.457207603244399</v>
      </c>
      <c r="CT57" s="5">
        <v>75.415437095224434</v>
      </c>
      <c r="CU57" s="5">
        <v>74.700056474088939</v>
      </c>
      <c r="CV57" s="5">
        <v>77.326506517303329</v>
      </c>
      <c r="CW57" s="5">
        <v>79.555809869499313</v>
      </c>
      <c r="CX57" s="5">
        <v>78.555552089204781</v>
      </c>
      <c r="CY57" s="5">
        <v>87.2209144539584</v>
      </c>
      <c r="CZ57" s="5">
        <v>70.522699264053713</v>
      </c>
      <c r="DA57" s="5">
        <v>75.874048499087081</v>
      </c>
      <c r="DB57" s="5">
        <v>78.600142019989917</v>
      </c>
      <c r="DC57" s="5">
        <v>68.490038031860962</v>
      </c>
      <c r="DD57" s="5">
        <v>77.15849143987387</v>
      </c>
      <c r="DE57" s="5"/>
      <c r="DF57" s="29">
        <v>0</v>
      </c>
      <c r="DG57" s="17">
        <v>0</v>
      </c>
      <c r="DH57" s="17">
        <v>0</v>
      </c>
      <c r="DI57" s="17">
        <v>0</v>
      </c>
      <c r="DJ57" s="17">
        <v>0</v>
      </c>
      <c r="DK57" s="17">
        <v>0</v>
      </c>
      <c r="DL57" s="17">
        <v>0</v>
      </c>
      <c r="DM57" s="17">
        <v>0</v>
      </c>
      <c r="DN57" s="17">
        <v>0</v>
      </c>
      <c r="DO57" s="17">
        <v>0</v>
      </c>
      <c r="DP57" s="17">
        <v>0</v>
      </c>
      <c r="DQ57" s="17">
        <v>0</v>
      </c>
      <c r="DR57" s="17">
        <v>0</v>
      </c>
      <c r="DS57" s="17">
        <v>0</v>
      </c>
      <c r="DT57" s="17">
        <v>0</v>
      </c>
      <c r="DU57" s="17">
        <v>0</v>
      </c>
      <c r="DV57" s="30">
        <v>0</v>
      </c>
      <c r="DW57" s="5"/>
      <c r="DX57" s="5"/>
      <c r="DY57" s="5"/>
      <c r="DZ57" s="29">
        <v>0</v>
      </c>
      <c r="EA57" s="17">
        <v>0</v>
      </c>
      <c r="EB57" s="17">
        <v>0</v>
      </c>
      <c r="EC57" s="17">
        <v>0</v>
      </c>
      <c r="ED57" s="17">
        <v>0</v>
      </c>
      <c r="EE57" s="17">
        <v>0</v>
      </c>
      <c r="EF57" s="17">
        <v>0</v>
      </c>
      <c r="EG57" s="17">
        <v>0</v>
      </c>
      <c r="EH57" s="17">
        <v>0</v>
      </c>
      <c r="EI57" s="17">
        <v>0</v>
      </c>
      <c r="EJ57" s="17">
        <v>0</v>
      </c>
      <c r="EK57" s="17">
        <v>0</v>
      </c>
      <c r="EL57" s="17">
        <v>0</v>
      </c>
      <c r="EM57" s="17">
        <v>0</v>
      </c>
      <c r="EN57" s="17">
        <v>1</v>
      </c>
      <c r="EO57" s="17">
        <v>0</v>
      </c>
      <c r="EP57" s="17">
        <v>0</v>
      </c>
      <c r="EQ57" s="17">
        <v>0</v>
      </c>
      <c r="ER57" s="17">
        <v>0</v>
      </c>
      <c r="ES57" s="17">
        <v>-1</v>
      </c>
      <c r="ET57" s="17">
        <v>0</v>
      </c>
      <c r="EU57" s="17">
        <v>0</v>
      </c>
      <c r="EV57" s="17">
        <v>0</v>
      </c>
      <c r="EW57" s="17">
        <v>0</v>
      </c>
      <c r="EX57" s="17">
        <v>0</v>
      </c>
      <c r="EY57" s="17">
        <v>0</v>
      </c>
      <c r="EZ57" s="17">
        <v>0</v>
      </c>
      <c r="FA57" s="17">
        <v>0</v>
      </c>
      <c r="FB57" s="17">
        <v>0</v>
      </c>
      <c r="FC57" s="17">
        <v>0</v>
      </c>
      <c r="FD57" s="17">
        <v>0</v>
      </c>
      <c r="FE57" s="17">
        <v>0</v>
      </c>
      <c r="FF57" s="17">
        <v>0</v>
      </c>
      <c r="FG57" s="17">
        <v>0</v>
      </c>
      <c r="FH57" s="17">
        <v>0</v>
      </c>
      <c r="FI57" s="17">
        <v>1</v>
      </c>
      <c r="FJ57" s="17">
        <v>0</v>
      </c>
      <c r="FK57" s="17">
        <v>0</v>
      </c>
      <c r="FL57" s="17">
        <v>0</v>
      </c>
      <c r="FM57" s="17">
        <v>0</v>
      </c>
      <c r="FN57" s="17">
        <v>1</v>
      </c>
      <c r="FO57" s="17">
        <v>-1</v>
      </c>
      <c r="FP57" s="17">
        <v>0</v>
      </c>
      <c r="FQ57" s="17">
        <v>0</v>
      </c>
      <c r="FR57" s="17">
        <v>0</v>
      </c>
      <c r="FS57" s="17">
        <v>0</v>
      </c>
      <c r="FT57" s="17">
        <v>0</v>
      </c>
      <c r="FU57" s="17">
        <v>0</v>
      </c>
      <c r="FV57" s="17">
        <v>1</v>
      </c>
      <c r="FW57" s="17">
        <v>0</v>
      </c>
      <c r="FX57" s="17">
        <v>0</v>
      </c>
      <c r="FY57" s="17">
        <v>-1</v>
      </c>
      <c r="FZ57" s="17">
        <v>0</v>
      </c>
      <c r="GA57" s="17">
        <v>1</v>
      </c>
      <c r="GB57" s="17">
        <v>0</v>
      </c>
      <c r="GC57" s="17">
        <v>0</v>
      </c>
      <c r="GD57" s="17">
        <v>0</v>
      </c>
      <c r="GE57" s="17">
        <v>0</v>
      </c>
      <c r="GF57" s="17">
        <v>0</v>
      </c>
      <c r="GG57" s="17">
        <v>0</v>
      </c>
      <c r="GH57" s="17">
        <v>0</v>
      </c>
      <c r="GI57" s="17">
        <v>0</v>
      </c>
      <c r="GJ57" s="17">
        <v>0</v>
      </c>
      <c r="GK57" s="17">
        <v>0</v>
      </c>
      <c r="GL57" s="17">
        <v>0</v>
      </c>
      <c r="GM57" s="17">
        <v>0</v>
      </c>
      <c r="GN57" s="17">
        <v>0</v>
      </c>
      <c r="GO57" s="17">
        <v>0</v>
      </c>
      <c r="GP57" s="17">
        <v>0</v>
      </c>
      <c r="GQ57" s="17">
        <v>0</v>
      </c>
      <c r="GR57" s="17">
        <v>0</v>
      </c>
      <c r="GS57" s="17">
        <v>0</v>
      </c>
      <c r="GT57" s="17">
        <v>0</v>
      </c>
      <c r="GU57" s="17">
        <v>0</v>
      </c>
      <c r="GV57" s="17">
        <v>0</v>
      </c>
      <c r="GW57" s="17">
        <v>1</v>
      </c>
      <c r="GX57" s="17">
        <v>0</v>
      </c>
      <c r="GY57" s="17">
        <v>0</v>
      </c>
      <c r="GZ57" s="17">
        <v>0</v>
      </c>
      <c r="HA57" s="17">
        <v>0</v>
      </c>
      <c r="HB57" s="30">
        <v>0</v>
      </c>
    </row>
    <row r="58" spans="1:210" ht="25.5" customHeight="1" x14ac:dyDescent="0.2">
      <c r="A58" s="48">
        <v>56</v>
      </c>
      <c r="B58" s="3" t="s">
        <v>312</v>
      </c>
      <c r="C58" s="10" t="s">
        <v>51</v>
      </c>
      <c r="D58" s="24" t="s">
        <v>31</v>
      </c>
      <c r="E58" s="23">
        <v>69.753504084919555</v>
      </c>
      <c r="F58" s="147">
        <v>6004</v>
      </c>
      <c r="G58" s="18"/>
      <c r="H58" s="5">
        <v>74.193865486299543</v>
      </c>
      <c r="I58" s="5">
        <v>73.724142894114735</v>
      </c>
      <c r="J58" s="5">
        <v>73.002860357552322</v>
      </c>
      <c r="K58" s="5">
        <v>70.991746309550493</v>
      </c>
      <c r="L58" s="5">
        <v>71.463036118060302</v>
      </c>
      <c r="M58" s="5">
        <v>69.114610621298226</v>
      </c>
      <c r="N58" s="5">
        <v>69.320246274243928</v>
      </c>
      <c r="O58" s="5">
        <v>83.773484194228999</v>
      </c>
      <c r="P58" s="5">
        <v>70.812992715782769</v>
      </c>
      <c r="Q58" s="5">
        <v>67.148452455264419</v>
      </c>
      <c r="R58" s="5">
        <v>65.800481267235696</v>
      </c>
      <c r="S58" s="5">
        <v>71.246801143007275</v>
      </c>
      <c r="T58" s="5">
        <v>61.011754435212382</v>
      </c>
      <c r="U58" s="5">
        <v>63.941628541024656</v>
      </c>
      <c r="V58" s="5">
        <v>69.049467959584774</v>
      </c>
      <c r="W58" s="5">
        <v>71.398301368645207</v>
      </c>
      <c r="X58" s="5">
        <v>58.536592540769952</v>
      </c>
      <c r="Y58" s="18"/>
      <c r="Z58" s="153">
        <v>53.385026982799019</v>
      </c>
      <c r="AA58" s="165">
        <v>93.747155128618402</v>
      </c>
      <c r="AB58" s="5">
        <v>63.557591582569231</v>
      </c>
      <c r="AC58" s="5">
        <v>67.09443327323153</v>
      </c>
      <c r="AD58" s="5">
        <v>67.51664522286346</v>
      </c>
      <c r="AE58" s="5">
        <v>68.132917619262599</v>
      </c>
      <c r="AF58" s="5">
        <v>66.044293945167439</v>
      </c>
      <c r="AG58" s="5">
        <v>72.177415613334333</v>
      </c>
      <c r="AH58" s="5">
        <v>72.728085892547668</v>
      </c>
      <c r="AI58" s="5">
        <v>71.247565718504831</v>
      </c>
      <c r="AJ58" s="5">
        <v>62.826943828365046</v>
      </c>
      <c r="AK58" s="5">
        <v>62.770969739134905</v>
      </c>
      <c r="AL58" s="5">
        <v>61.011754435212382</v>
      </c>
      <c r="AM58" s="5">
        <v>54.453337721482264</v>
      </c>
      <c r="AN58" s="5">
        <v>65.840188934548493</v>
      </c>
      <c r="AO58" s="5">
        <v>61.008955264410666</v>
      </c>
      <c r="AP58" s="5">
        <v>79.581756808359884</v>
      </c>
      <c r="AQ58" s="5">
        <v>71.895632414456941</v>
      </c>
      <c r="AR58" s="5">
        <v>61.325467417543692</v>
      </c>
      <c r="AS58" s="5">
        <v>60.67605779332245</v>
      </c>
      <c r="AT58" s="5">
        <v>61.955999215017869</v>
      </c>
      <c r="AU58" s="5">
        <v>68.409706560007947</v>
      </c>
      <c r="AV58" s="5">
        <v>63.289474170713135</v>
      </c>
      <c r="AW58" s="5">
        <v>70.644884062605513</v>
      </c>
      <c r="AX58" s="5">
        <v>70.114370593141203</v>
      </c>
      <c r="AY58" s="5">
        <v>67.513065817550228</v>
      </c>
      <c r="AZ58" s="5">
        <v>68.171262886749318</v>
      </c>
      <c r="BA58" s="5">
        <v>77.024411170495554</v>
      </c>
      <c r="BB58" s="5">
        <v>77.976768063282691</v>
      </c>
      <c r="BC58" s="5">
        <v>78.110417534440472</v>
      </c>
      <c r="BD58" s="5">
        <v>71.988402827813587</v>
      </c>
      <c r="BE58" s="5">
        <v>77.682421911120898</v>
      </c>
      <c r="BF58" s="5">
        <v>74.946240630097151</v>
      </c>
      <c r="BG58" s="5">
        <v>73.389665033179725</v>
      </c>
      <c r="BH58" s="5">
        <v>78.49083389623928</v>
      </c>
      <c r="BI58" s="5">
        <v>71.401678536277416</v>
      </c>
      <c r="BJ58" s="5">
        <v>62.713574456585874</v>
      </c>
      <c r="BK58" s="5">
        <v>87.605527085966145</v>
      </c>
      <c r="BL58" s="5">
        <v>71.360984317977326</v>
      </c>
      <c r="BM58" s="5">
        <v>79.777032731497016</v>
      </c>
      <c r="BN58" s="5">
        <v>72.566973653343453</v>
      </c>
      <c r="BO58" s="5">
        <v>68.522272883709988</v>
      </c>
      <c r="BP58" s="5">
        <v>88.053707370040769</v>
      </c>
      <c r="BQ58" s="5">
        <v>53.385026982799019</v>
      </c>
      <c r="BR58" s="5">
        <v>73.724142894114735</v>
      </c>
      <c r="BS58" s="5">
        <v>62.124224823051421</v>
      </c>
      <c r="BT58" s="5">
        <v>86.937724662245657</v>
      </c>
      <c r="BU58" s="5">
        <v>60.932255725114182</v>
      </c>
      <c r="BV58" s="5"/>
      <c r="BW58" s="5">
        <v>59.893498250466948</v>
      </c>
      <c r="BX58" s="5">
        <v>93.747155128618402</v>
      </c>
      <c r="BY58" s="5">
        <v>61.63903467413828</v>
      </c>
      <c r="BZ58" s="5">
        <v>69.642056792296898</v>
      </c>
      <c r="CA58" s="5">
        <v>69.664869012716096</v>
      </c>
      <c r="CB58" s="5">
        <v>81.519757134344644</v>
      </c>
      <c r="CC58" s="5"/>
      <c r="CD58" s="5">
        <v>68.335843403101137</v>
      </c>
      <c r="CE58" s="5">
        <v>67.247733166981348</v>
      </c>
      <c r="CF58" s="5"/>
      <c r="CG58" s="5">
        <v>71.966132640245391</v>
      </c>
      <c r="CH58" s="5">
        <v>69.659301054466582</v>
      </c>
      <c r="CI58" s="5">
        <v>71.598250768685872</v>
      </c>
      <c r="CJ58" s="5">
        <v>70.454109516601577</v>
      </c>
      <c r="CK58" s="5">
        <v>70.544745097595296</v>
      </c>
      <c r="CL58" s="5">
        <v>59.974276601528544</v>
      </c>
      <c r="CM58" s="5">
        <v>67.11256279428035</v>
      </c>
      <c r="CN58" s="5"/>
      <c r="CO58" s="5">
        <v>81.341229111550845</v>
      </c>
      <c r="CP58" s="5">
        <v>75.94152616911515</v>
      </c>
      <c r="CQ58" s="5">
        <v>84.14963820060882</v>
      </c>
      <c r="CR58" s="5">
        <v>76.974192723028196</v>
      </c>
      <c r="CS58" s="5"/>
      <c r="CT58" s="5">
        <v>73.703720591516358</v>
      </c>
      <c r="CU58" s="5">
        <v>75.415172608871075</v>
      </c>
      <c r="CV58" s="5">
        <v>78.966639576930575</v>
      </c>
      <c r="CW58" s="5">
        <v>87.305661696782934</v>
      </c>
      <c r="CX58" s="5">
        <v>67.70568433709731</v>
      </c>
      <c r="CY58" s="5">
        <v>82.024261369139012</v>
      </c>
      <c r="CZ58" s="5">
        <v>69.886210176495396</v>
      </c>
      <c r="DA58" s="5">
        <v>77.74030424926859</v>
      </c>
      <c r="DB58" s="5">
        <v>74.910781669564273</v>
      </c>
      <c r="DC58" s="5">
        <v>68.920613238673539</v>
      </c>
      <c r="DD58" s="5">
        <v>85.485756663475826</v>
      </c>
      <c r="DE58" s="5"/>
      <c r="DF58" s="29">
        <v>0</v>
      </c>
      <c r="DG58" s="17">
        <v>0</v>
      </c>
      <c r="DH58" s="17">
        <v>0</v>
      </c>
      <c r="DI58" s="17">
        <v>0</v>
      </c>
      <c r="DJ58" s="17">
        <v>0</v>
      </c>
      <c r="DK58" s="17">
        <v>0</v>
      </c>
      <c r="DL58" s="17">
        <v>0</v>
      </c>
      <c r="DM58" s="17">
        <v>1</v>
      </c>
      <c r="DN58" s="17">
        <v>0</v>
      </c>
      <c r="DO58" s="17">
        <v>0</v>
      </c>
      <c r="DP58" s="17">
        <v>0</v>
      </c>
      <c r="DQ58" s="17">
        <v>0</v>
      </c>
      <c r="DR58" s="17">
        <v>0</v>
      </c>
      <c r="DS58" s="17">
        <v>0</v>
      </c>
      <c r="DT58" s="17">
        <v>0</v>
      </c>
      <c r="DU58" s="17">
        <v>0</v>
      </c>
      <c r="DV58" s="30">
        <v>-1</v>
      </c>
      <c r="DW58" s="5"/>
      <c r="DX58" s="5"/>
      <c r="DY58" s="5"/>
      <c r="DZ58" s="29">
        <v>0</v>
      </c>
      <c r="EA58" s="17">
        <v>0</v>
      </c>
      <c r="EB58" s="17">
        <v>0</v>
      </c>
      <c r="EC58" s="17">
        <v>0</v>
      </c>
      <c r="ED58" s="17">
        <v>0</v>
      </c>
      <c r="EE58" s="17">
        <v>0</v>
      </c>
      <c r="EF58" s="17">
        <v>0</v>
      </c>
      <c r="EG58" s="17">
        <v>0</v>
      </c>
      <c r="EH58" s="17">
        <v>0</v>
      </c>
      <c r="EI58" s="17">
        <v>0</v>
      </c>
      <c r="EJ58" s="17">
        <v>0</v>
      </c>
      <c r="EK58" s="17">
        <v>-1</v>
      </c>
      <c r="EL58" s="17">
        <v>0</v>
      </c>
      <c r="EM58" s="17">
        <v>0</v>
      </c>
      <c r="EN58" s="17">
        <v>1</v>
      </c>
      <c r="EO58" s="17">
        <v>0</v>
      </c>
      <c r="EP58" s="17">
        <v>0</v>
      </c>
      <c r="EQ58" s="17">
        <v>0</v>
      </c>
      <c r="ER58" s="17">
        <v>0</v>
      </c>
      <c r="ES58" s="17">
        <v>0</v>
      </c>
      <c r="ET58" s="17">
        <v>0</v>
      </c>
      <c r="EU58" s="17">
        <v>0</v>
      </c>
      <c r="EV58" s="17">
        <v>0</v>
      </c>
      <c r="EW58" s="17">
        <v>0</v>
      </c>
      <c r="EX58" s="17">
        <v>0</v>
      </c>
      <c r="EY58" s="17">
        <v>0</v>
      </c>
      <c r="EZ58" s="17">
        <v>0</v>
      </c>
      <c r="FA58" s="17">
        <v>0</v>
      </c>
      <c r="FB58" s="17">
        <v>0</v>
      </c>
      <c r="FC58" s="17">
        <v>0</v>
      </c>
      <c r="FD58" s="17">
        <v>0</v>
      </c>
      <c r="FE58" s="17">
        <v>0</v>
      </c>
      <c r="FF58" s="17">
        <v>0</v>
      </c>
      <c r="FG58" s="17">
        <v>0</v>
      </c>
      <c r="FH58" s="17">
        <v>0</v>
      </c>
      <c r="FI58" s="17">
        <v>1</v>
      </c>
      <c r="FJ58" s="17">
        <v>0</v>
      </c>
      <c r="FK58" s="17">
        <v>0</v>
      </c>
      <c r="FL58" s="17">
        <v>0</v>
      </c>
      <c r="FM58" s="17">
        <v>0</v>
      </c>
      <c r="FN58" s="17">
        <v>1</v>
      </c>
      <c r="FO58" s="17">
        <v>0</v>
      </c>
      <c r="FP58" s="17">
        <v>0</v>
      </c>
      <c r="FQ58" s="17">
        <v>0</v>
      </c>
      <c r="FR58" s="17">
        <v>0</v>
      </c>
      <c r="FS58" s="17">
        <v>0</v>
      </c>
      <c r="FT58" s="17"/>
      <c r="FU58" s="17">
        <v>0</v>
      </c>
      <c r="FV58" s="17">
        <v>0</v>
      </c>
      <c r="FW58" s="17">
        <v>0</v>
      </c>
      <c r="FX58" s="17">
        <v>0</v>
      </c>
      <c r="FY58" s="17">
        <v>0</v>
      </c>
      <c r="FZ58" s="17">
        <v>0</v>
      </c>
      <c r="GA58" s="17"/>
      <c r="GB58" s="17">
        <v>0</v>
      </c>
      <c r="GC58" s="17">
        <v>0</v>
      </c>
      <c r="GD58" s="17"/>
      <c r="GE58" s="17">
        <v>0</v>
      </c>
      <c r="GF58" s="17">
        <v>0</v>
      </c>
      <c r="GG58" s="17">
        <v>0</v>
      </c>
      <c r="GH58" s="17">
        <v>0</v>
      </c>
      <c r="GI58" s="17">
        <v>0</v>
      </c>
      <c r="GJ58" s="17">
        <v>0</v>
      </c>
      <c r="GK58" s="17">
        <v>0</v>
      </c>
      <c r="GL58" s="17"/>
      <c r="GM58" s="17">
        <v>0</v>
      </c>
      <c r="GN58" s="17">
        <v>0</v>
      </c>
      <c r="GO58" s="17">
        <v>1</v>
      </c>
      <c r="GP58" s="17">
        <v>0</v>
      </c>
      <c r="GQ58" s="17"/>
      <c r="GR58" s="17">
        <v>0</v>
      </c>
      <c r="GS58" s="17">
        <v>0</v>
      </c>
      <c r="GT58" s="17">
        <v>0</v>
      </c>
      <c r="GU58" s="17">
        <v>1</v>
      </c>
      <c r="GV58" s="17">
        <v>0</v>
      </c>
      <c r="GW58" s="17">
        <v>0</v>
      </c>
      <c r="GX58" s="17">
        <v>0</v>
      </c>
      <c r="GY58" s="17">
        <v>0</v>
      </c>
      <c r="GZ58" s="17">
        <v>0</v>
      </c>
      <c r="HA58" s="17">
        <v>0</v>
      </c>
      <c r="HB58" s="30">
        <v>0</v>
      </c>
    </row>
    <row r="59" spans="1:210" ht="25.5" customHeight="1" x14ac:dyDescent="0.2">
      <c r="A59" s="48">
        <v>57</v>
      </c>
      <c r="B59" s="3" t="s">
        <v>312</v>
      </c>
      <c r="C59" s="10" t="s">
        <v>52</v>
      </c>
      <c r="D59" s="24" t="s">
        <v>31</v>
      </c>
      <c r="E59" s="23">
        <v>62.227016174432222</v>
      </c>
      <c r="F59" s="147">
        <v>5093</v>
      </c>
      <c r="G59" s="18"/>
      <c r="H59" s="5">
        <v>68.4055271957466</v>
      </c>
      <c r="I59" s="5">
        <v>65.828284955833809</v>
      </c>
      <c r="J59" s="5">
        <v>65.74455290064688</v>
      </c>
      <c r="K59" s="5">
        <v>62.285139871430275</v>
      </c>
      <c r="L59" s="5">
        <v>65.57513286104593</v>
      </c>
      <c r="M59" s="5">
        <v>58.689225815678149</v>
      </c>
      <c r="N59" s="5">
        <v>58.366244450756852</v>
      </c>
      <c r="O59" s="5">
        <v>74.803289484213593</v>
      </c>
      <c r="P59" s="5">
        <v>61.363286758729153</v>
      </c>
      <c r="Q59" s="5">
        <v>58.218206347995313</v>
      </c>
      <c r="R59" s="5">
        <v>58.84186199106226</v>
      </c>
      <c r="S59" s="5">
        <v>69.659927847532387</v>
      </c>
      <c r="T59" s="5">
        <v>51.061862300790203</v>
      </c>
      <c r="U59" s="5">
        <v>60.830238203597709</v>
      </c>
      <c r="V59" s="5">
        <v>66.405819757122259</v>
      </c>
      <c r="W59" s="5">
        <v>66.770733717931734</v>
      </c>
      <c r="X59" s="5">
        <v>48.985523071176189</v>
      </c>
      <c r="Y59" s="18"/>
      <c r="Z59" s="153">
        <v>43.428726688061751</v>
      </c>
      <c r="AA59" s="165">
        <v>85.467564192845842</v>
      </c>
      <c r="AB59" s="5">
        <v>64.706375124857402</v>
      </c>
      <c r="AC59" s="5">
        <v>61.004290384083838</v>
      </c>
      <c r="AD59" s="5">
        <v>68.495050395564974</v>
      </c>
      <c r="AE59" s="5">
        <v>68.162012339568463</v>
      </c>
      <c r="AF59" s="5">
        <v>64.601383159835109</v>
      </c>
      <c r="AG59" s="5">
        <v>54.821261511287986</v>
      </c>
      <c r="AH59" s="5">
        <v>59.855682597063144</v>
      </c>
      <c r="AI59" s="5">
        <v>59.122486376402414</v>
      </c>
      <c r="AJ59" s="5">
        <v>62.849995207386677</v>
      </c>
      <c r="AK59" s="5">
        <v>54.232854836757994</v>
      </c>
      <c r="AL59" s="5">
        <v>51.061862300790203</v>
      </c>
      <c r="AM59" s="5">
        <v>43.428726688061751</v>
      </c>
      <c r="AN59" s="5">
        <v>57.327467393245321</v>
      </c>
      <c r="AO59" s="5">
        <v>62.696627753590342</v>
      </c>
      <c r="AP59" s="5">
        <v>71.117284217170379</v>
      </c>
      <c r="AQ59" s="5">
        <v>66.234128973204676</v>
      </c>
      <c r="AR59" s="5">
        <v>64.077604733629613</v>
      </c>
      <c r="AS59" s="5">
        <v>62.397812759137253</v>
      </c>
      <c r="AT59" s="5">
        <v>45.226332978324812</v>
      </c>
      <c r="AU59" s="5">
        <v>50.791957191619844</v>
      </c>
      <c r="AV59" s="5">
        <v>58.232205125932715</v>
      </c>
      <c r="AW59" s="5">
        <v>67.684054406547901</v>
      </c>
      <c r="AX59" s="5">
        <v>70.836744605663753</v>
      </c>
      <c r="AY59" s="5">
        <v>57.720783517689092</v>
      </c>
      <c r="AZ59" s="5">
        <v>62.820205670608196</v>
      </c>
      <c r="BA59" s="5">
        <v>60.003608178197965</v>
      </c>
      <c r="BB59" s="5">
        <v>64.47607853425059</v>
      </c>
      <c r="BC59" s="5">
        <v>73.90846996066233</v>
      </c>
      <c r="BD59" s="5">
        <v>59.665311846711489</v>
      </c>
      <c r="BE59" s="5">
        <v>54.852896556297523</v>
      </c>
      <c r="BF59" s="5">
        <v>67.782015978607575</v>
      </c>
      <c r="BG59" s="5">
        <v>69.321361781535131</v>
      </c>
      <c r="BH59" s="5">
        <v>62.578223445715672</v>
      </c>
      <c r="BI59" s="5">
        <v>60.005348190138584</v>
      </c>
      <c r="BJ59" s="5">
        <v>50.677455141571272</v>
      </c>
      <c r="BK59" s="5">
        <v>80.973737288935482</v>
      </c>
      <c r="BL59" s="5">
        <v>60.960111179101482</v>
      </c>
      <c r="BM59" s="5">
        <v>68.320965405743351</v>
      </c>
      <c r="BN59" s="5"/>
      <c r="BO59" s="5">
        <v>61.022556703059358</v>
      </c>
      <c r="BP59" s="5">
        <v>77.707398116723041</v>
      </c>
      <c r="BQ59" s="5"/>
      <c r="BR59" s="5">
        <v>65.828284955833809</v>
      </c>
      <c r="BS59" s="5">
        <v>66.004813043084283</v>
      </c>
      <c r="BT59" s="5"/>
      <c r="BU59" s="5">
        <v>47.702481138503366</v>
      </c>
      <c r="BV59" s="5"/>
      <c r="BW59" s="5">
        <v>51.938919697178342</v>
      </c>
      <c r="BX59" s="5"/>
      <c r="BY59" s="5">
        <v>62.591353380952519</v>
      </c>
      <c r="BZ59" s="5">
        <v>69.519299978423291</v>
      </c>
      <c r="CA59" s="5">
        <v>63.101081714454985</v>
      </c>
      <c r="CB59" s="5"/>
      <c r="CC59" s="5"/>
      <c r="CD59" s="5">
        <v>70.715136282361556</v>
      </c>
      <c r="CE59" s="5"/>
      <c r="CF59" s="5"/>
      <c r="CG59" s="5">
        <v>77.592763128009281</v>
      </c>
      <c r="CH59" s="5">
        <v>51.551004952410153</v>
      </c>
      <c r="CI59" s="5"/>
      <c r="CJ59" s="5"/>
      <c r="CK59" s="5"/>
      <c r="CL59" s="5"/>
      <c r="CM59" s="5">
        <v>53.905267863183596</v>
      </c>
      <c r="CN59" s="5"/>
      <c r="CO59" s="5"/>
      <c r="CP59" s="5">
        <v>73.633778975143571</v>
      </c>
      <c r="CQ59" s="5">
        <v>85.467564192845842</v>
      </c>
      <c r="CR59" s="5">
        <v>63.119509795362305</v>
      </c>
      <c r="CS59" s="5"/>
      <c r="CT59" s="5">
        <v>71.162007240377207</v>
      </c>
      <c r="CU59" s="5">
        <v>81.085310480602573</v>
      </c>
      <c r="CV59" s="5"/>
      <c r="CW59" s="5"/>
      <c r="CX59" s="5"/>
      <c r="CY59" s="5">
        <v>82.800267401266126</v>
      </c>
      <c r="CZ59" s="5"/>
      <c r="DA59" s="5">
        <v>73.467984477103982</v>
      </c>
      <c r="DB59" s="5">
        <v>72.405603300512382</v>
      </c>
      <c r="DC59" s="5"/>
      <c r="DD59" s="5">
        <v>72.608843581805843</v>
      </c>
      <c r="DE59" s="5"/>
      <c r="DF59" s="29">
        <v>0</v>
      </c>
      <c r="DG59" s="17">
        <v>0</v>
      </c>
      <c r="DH59" s="17">
        <v>0</v>
      </c>
      <c r="DI59" s="17">
        <v>0</v>
      </c>
      <c r="DJ59" s="17">
        <v>0</v>
      </c>
      <c r="DK59" s="17">
        <v>0</v>
      </c>
      <c r="DL59" s="17">
        <v>0</v>
      </c>
      <c r="DM59" s="17">
        <v>1</v>
      </c>
      <c r="DN59" s="17">
        <v>0</v>
      </c>
      <c r="DO59" s="17">
        <v>0</v>
      </c>
      <c r="DP59" s="17">
        <v>0</v>
      </c>
      <c r="DQ59" s="17">
        <v>0</v>
      </c>
      <c r="DR59" s="17">
        <v>0</v>
      </c>
      <c r="DS59" s="17">
        <v>0</v>
      </c>
      <c r="DT59" s="17">
        <v>0</v>
      </c>
      <c r="DU59" s="17">
        <v>0</v>
      </c>
      <c r="DV59" s="30">
        <v>-1</v>
      </c>
      <c r="DW59" s="5"/>
      <c r="DX59" s="5"/>
      <c r="DY59" s="5"/>
      <c r="DZ59" s="29">
        <v>0</v>
      </c>
      <c r="EA59" s="17">
        <v>0</v>
      </c>
      <c r="EB59" s="17">
        <v>0</v>
      </c>
      <c r="EC59" s="17">
        <v>0</v>
      </c>
      <c r="ED59" s="17">
        <v>0</v>
      </c>
      <c r="EE59" s="17">
        <v>0</v>
      </c>
      <c r="EF59" s="17">
        <v>0</v>
      </c>
      <c r="EG59" s="17">
        <v>0</v>
      </c>
      <c r="EH59" s="17">
        <v>0</v>
      </c>
      <c r="EI59" s="17">
        <v>0</v>
      </c>
      <c r="EJ59" s="17">
        <v>0</v>
      </c>
      <c r="EK59" s="17">
        <v>-1</v>
      </c>
      <c r="EL59" s="17">
        <v>0</v>
      </c>
      <c r="EM59" s="17">
        <v>0</v>
      </c>
      <c r="EN59" s="17">
        <v>0</v>
      </c>
      <c r="EO59" s="17">
        <v>0</v>
      </c>
      <c r="EP59" s="17">
        <v>0</v>
      </c>
      <c r="EQ59" s="17">
        <v>0</v>
      </c>
      <c r="ER59" s="17">
        <v>-1</v>
      </c>
      <c r="ES59" s="17">
        <v>0</v>
      </c>
      <c r="ET59" s="17">
        <v>0</v>
      </c>
      <c r="EU59" s="17">
        <v>0</v>
      </c>
      <c r="EV59" s="17">
        <v>0</v>
      </c>
      <c r="EW59" s="17">
        <v>0</v>
      </c>
      <c r="EX59" s="17">
        <v>0</v>
      </c>
      <c r="EY59" s="17">
        <v>0</v>
      </c>
      <c r="EZ59" s="17">
        <v>0</v>
      </c>
      <c r="FA59" s="17">
        <v>0</v>
      </c>
      <c r="FB59" s="17">
        <v>0</v>
      </c>
      <c r="FC59" s="17">
        <v>0</v>
      </c>
      <c r="FD59" s="17">
        <v>0</v>
      </c>
      <c r="FE59" s="17">
        <v>0</v>
      </c>
      <c r="FF59" s="17">
        <v>0</v>
      </c>
      <c r="FG59" s="17">
        <v>0</v>
      </c>
      <c r="FH59" s="17">
        <v>0</v>
      </c>
      <c r="FI59" s="17">
        <v>1</v>
      </c>
      <c r="FJ59" s="17">
        <v>0</v>
      </c>
      <c r="FK59" s="17">
        <v>0</v>
      </c>
      <c r="FL59" s="17"/>
      <c r="FM59" s="17">
        <v>0</v>
      </c>
      <c r="FN59" s="17">
        <v>0</v>
      </c>
      <c r="FO59" s="17"/>
      <c r="FP59" s="17">
        <v>0</v>
      </c>
      <c r="FQ59" s="17">
        <v>0</v>
      </c>
      <c r="FR59" s="17"/>
      <c r="FS59" s="17">
        <v>0</v>
      </c>
      <c r="FT59" s="17"/>
      <c r="FU59" s="17">
        <v>0</v>
      </c>
      <c r="FV59" s="17"/>
      <c r="FW59" s="17">
        <v>0</v>
      </c>
      <c r="FX59" s="17">
        <v>0</v>
      </c>
      <c r="FY59" s="17">
        <v>0</v>
      </c>
      <c r="FZ59" s="17"/>
      <c r="GA59" s="17"/>
      <c r="GB59" s="17">
        <v>0</v>
      </c>
      <c r="GC59" s="17"/>
      <c r="GD59" s="17"/>
      <c r="GE59" s="17">
        <v>0</v>
      </c>
      <c r="GF59" s="17">
        <v>0</v>
      </c>
      <c r="GG59" s="17"/>
      <c r="GH59" s="17"/>
      <c r="GI59" s="17"/>
      <c r="GJ59" s="17"/>
      <c r="GK59" s="17">
        <v>0</v>
      </c>
      <c r="GL59" s="17"/>
      <c r="GM59" s="17"/>
      <c r="GN59" s="17">
        <v>0</v>
      </c>
      <c r="GO59" s="17">
        <v>1</v>
      </c>
      <c r="GP59" s="17">
        <v>0</v>
      </c>
      <c r="GQ59" s="17"/>
      <c r="GR59" s="17">
        <v>0</v>
      </c>
      <c r="GS59" s="17">
        <v>0</v>
      </c>
      <c r="GT59" s="17"/>
      <c r="GU59" s="17"/>
      <c r="GV59" s="17"/>
      <c r="GW59" s="17">
        <v>1</v>
      </c>
      <c r="GX59" s="17"/>
      <c r="GY59" s="17">
        <v>0</v>
      </c>
      <c r="GZ59" s="17">
        <v>0</v>
      </c>
      <c r="HA59" s="17"/>
      <c r="HB59" s="30">
        <v>0</v>
      </c>
    </row>
    <row r="60" spans="1:210" ht="25.5" customHeight="1" x14ac:dyDescent="0.2">
      <c r="A60" s="48">
        <v>58</v>
      </c>
      <c r="B60" s="3" t="s">
        <v>312</v>
      </c>
      <c r="C60" s="10" t="s">
        <v>53</v>
      </c>
      <c r="D60" s="24" t="s">
        <v>29</v>
      </c>
      <c r="E60" s="23">
        <v>83.660686463555962</v>
      </c>
      <c r="F60" s="147">
        <v>9584</v>
      </c>
      <c r="G60" s="18"/>
      <c r="H60" s="5">
        <v>89.104410608453122</v>
      </c>
      <c r="I60" s="5">
        <v>83.015475645356588</v>
      </c>
      <c r="J60" s="5">
        <v>85.358165691680668</v>
      </c>
      <c r="K60" s="5">
        <v>82.225120412888401</v>
      </c>
      <c r="L60" s="5">
        <v>85.646534382145376</v>
      </c>
      <c r="M60" s="5">
        <v>80.590528342593103</v>
      </c>
      <c r="N60" s="5">
        <v>79.387064855159736</v>
      </c>
      <c r="O60" s="5">
        <v>87.402202200192718</v>
      </c>
      <c r="P60" s="5">
        <v>83.955204056949952</v>
      </c>
      <c r="Q60" s="5">
        <v>81.99500938374392</v>
      </c>
      <c r="R60" s="5">
        <v>84.510941946268787</v>
      </c>
      <c r="S60" s="5">
        <v>83.799847653759613</v>
      </c>
      <c r="T60" s="5">
        <v>82.895027120572834</v>
      </c>
      <c r="U60" s="5">
        <v>80.089543694541902</v>
      </c>
      <c r="V60" s="5">
        <v>86.466942382959715</v>
      </c>
      <c r="W60" s="5">
        <v>83.857446283938742</v>
      </c>
      <c r="X60" s="5">
        <v>77.755532128431256</v>
      </c>
      <c r="Y60" s="18"/>
      <c r="Z60" s="153">
        <v>71.352160077196118</v>
      </c>
      <c r="AA60" s="165">
        <v>97.292205144128502</v>
      </c>
      <c r="AB60" s="5">
        <v>84.520152908022638</v>
      </c>
      <c r="AC60" s="5">
        <v>77.592142565097049</v>
      </c>
      <c r="AD60" s="5">
        <v>87.835401503273602</v>
      </c>
      <c r="AE60" s="5">
        <v>87.333251376768672</v>
      </c>
      <c r="AF60" s="5">
        <v>83.888797485940842</v>
      </c>
      <c r="AG60" s="5">
        <v>81.63472873979434</v>
      </c>
      <c r="AH60" s="5">
        <v>84.659339378528955</v>
      </c>
      <c r="AI60" s="5">
        <v>83.815359610354861</v>
      </c>
      <c r="AJ60" s="5">
        <v>78.819350314193215</v>
      </c>
      <c r="AK60" s="5">
        <v>81.843090144906995</v>
      </c>
      <c r="AL60" s="5">
        <v>82.895027120572834</v>
      </c>
      <c r="AM60" s="5">
        <v>71.520698130042547</v>
      </c>
      <c r="AN60" s="5">
        <v>77.827550786113719</v>
      </c>
      <c r="AO60" s="5">
        <v>87.945153651105173</v>
      </c>
      <c r="AP60" s="5">
        <v>84.459952714139291</v>
      </c>
      <c r="AQ60" s="5">
        <v>86.472817641644042</v>
      </c>
      <c r="AR60" s="5">
        <v>76.131827094222288</v>
      </c>
      <c r="AS60" s="5">
        <v>83.799139326697343</v>
      </c>
      <c r="AT60" s="5">
        <v>80.208523443530083</v>
      </c>
      <c r="AU60" s="5">
        <v>87.318735302315261</v>
      </c>
      <c r="AV60" s="5">
        <v>84.063689387738478</v>
      </c>
      <c r="AW60" s="5">
        <v>80.932993128728796</v>
      </c>
      <c r="AX60" s="5">
        <v>84.132674802016879</v>
      </c>
      <c r="AY60" s="5">
        <v>82.093392843005702</v>
      </c>
      <c r="AZ60" s="5">
        <v>86.203681518979351</v>
      </c>
      <c r="BA60" s="5">
        <v>84.672774074319392</v>
      </c>
      <c r="BB60" s="5">
        <v>89.459229538700399</v>
      </c>
      <c r="BC60" s="5">
        <v>87.313974399048021</v>
      </c>
      <c r="BD60" s="5">
        <v>84.44774396068442</v>
      </c>
      <c r="BE60" s="5">
        <v>81.913724873993104</v>
      </c>
      <c r="BF60" s="5">
        <v>85.589892721358282</v>
      </c>
      <c r="BG60" s="5">
        <v>85.386421697502911</v>
      </c>
      <c r="BH60" s="5">
        <v>84.312936095366396</v>
      </c>
      <c r="BI60" s="5">
        <v>83.161250238000889</v>
      </c>
      <c r="BJ60" s="5">
        <v>78.50096939716164</v>
      </c>
      <c r="BK60" s="5">
        <v>85.207823188290774</v>
      </c>
      <c r="BL60" s="5">
        <v>84.412369421685781</v>
      </c>
      <c r="BM60" s="5">
        <v>90.254138444169385</v>
      </c>
      <c r="BN60" s="5">
        <v>78.858914404642931</v>
      </c>
      <c r="BO60" s="5">
        <v>72.251326903036983</v>
      </c>
      <c r="BP60" s="5">
        <v>85.846624752181</v>
      </c>
      <c r="BQ60" s="5">
        <v>77.580529390666001</v>
      </c>
      <c r="BR60" s="5">
        <v>83.015475645356588</v>
      </c>
      <c r="BS60" s="5">
        <v>76.669034509610995</v>
      </c>
      <c r="BT60" s="5">
        <v>85.690150053808267</v>
      </c>
      <c r="BU60" s="5">
        <v>72.762657805691688</v>
      </c>
      <c r="BV60" s="5">
        <v>71.352160077196118</v>
      </c>
      <c r="BW60" s="5">
        <v>81.481460810640854</v>
      </c>
      <c r="BX60" s="5">
        <v>95.702970001152565</v>
      </c>
      <c r="BY60" s="5">
        <v>81.217962814254037</v>
      </c>
      <c r="BZ60" s="5">
        <v>84.897717328957228</v>
      </c>
      <c r="CA60" s="5">
        <v>81.135289132715471</v>
      </c>
      <c r="CB60" s="5">
        <v>87.149896666820027</v>
      </c>
      <c r="CC60" s="5">
        <v>88.891393078654332</v>
      </c>
      <c r="CD60" s="5">
        <v>78.634827345809668</v>
      </c>
      <c r="CE60" s="5">
        <v>88.651142098419371</v>
      </c>
      <c r="CF60" s="5">
        <v>86.249032896678159</v>
      </c>
      <c r="CG60" s="5">
        <v>86.208998906914886</v>
      </c>
      <c r="CH60" s="5">
        <v>82.603665680602916</v>
      </c>
      <c r="CI60" s="5">
        <v>78.324234882889954</v>
      </c>
      <c r="CJ60" s="5">
        <v>89.153291953403809</v>
      </c>
      <c r="CK60" s="5">
        <v>88.211778477084451</v>
      </c>
      <c r="CL60" s="5">
        <v>85.049408657710472</v>
      </c>
      <c r="CM60" s="5">
        <v>88.980066298626809</v>
      </c>
      <c r="CN60" s="5">
        <v>95.874928441789081</v>
      </c>
      <c r="CO60" s="5">
        <v>80.920472195139197</v>
      </c>
      <c r="CP60" s="5">
        <v>90.695072536534113</v>
      </c>
      <c r="CQ60" s="5">
        <v>93.288401364312421</v>
      </c>
      <c r="CR60" s="5">
        <v>87.957120489961923</v>
      </c>
      <c r="CS60" s="5">
        <v>82.130882898717957</v>
      </c>
      <c r="CT60" s="5">
        <v>82.082914313814825</v>
      </c>
      <c r="CU60" s="5">
        <v>97.292205144128502</v>
      </c>
      <c r="CV60" s="5">
        <v>78.479111441790039</v>
      </c>
      <c r="CW60" s="5">
        <v>83.549657007518974</v>
      </c>
      <c r="CX60" s="5">
        <v>87.584134434634464</v>
      </c>
      <c r="CY60" s="5">
        <v>90.940334604119187</v>
      </c>
      <c r="CZ60" s="5">
        <v>81.393893694734714</v>
      </c>
      <c r="DA60" s="5">
        <v>87.672426325320401</v>
      </c>
      <c r="DB60" s="5">
        <v>90.710214121686036</v>
      </c>
      <c r="DC60" s="5">
        <v>87.186964198185976</v>
      </c>
      <c r="DD60" s="5">
        <v>87.785308846907526</v>
      </c>
      <c r="DE60" s="5"/>
      <c r="DF60" s="29">
        <v>1</v>
      </c>
      <c r="DG60" s="17">
        <v>0</v>
      </c>
      <c r="DH60" s="17">
        <v>0</v>
      </c>
      <c r="DI60" s="17">
        <v>0</v>
      </c>
      <c r="DJ60" s="17">
        <v>0</v>
      </c>
      <c r="DK60" s="17">
        <v>0</v>
      </c>
      <c r="DL60" s="17">
        <v>0</v>
      </c>
      <c r="DM60" s="17">
        <v>0</v>
      </c>
      <c r="DN60" s="17">
        <v>0</v>
      </c>
      <c r="DO60" s="17">
        <v>0</v>
      </c>
      <c r="DP60" s="17">
        <v>0</v>
      </c>
      <c r="DQ60" s="17">
        <v>0</v>
      </c>
      <c r="DR60" s="17">
        <v>0</v>
      </c>
      <c r="DS60" s="17">
        <v>0</v>
      </c>
      <c r="DT60" s="17">
        <v>0</v>
      </c>
      <c r="DU60" s="17">
        <v>0</v>
      </c>
      <c r="DV60" s="30">
        <v>-1</v>
      </c>
      <c r="DW60" s="5"/>
      <c r="DX60" s="5"/>
      <c r="DY60" s="5"/>
      <c r="DZ60" s="29">
        <v>0</v>
      </c>
      <c r="EA60" s="17">
        <v>0</v>
      </c>
      <c r="EB60" s="17">
        <v>0</v>
      </c>
      <c r="EC60" s="17">
        <v>0</v>
      </c>
      <c r="ED60" s="17">
        <v>0</v>
      </c>
      <c r="EE60" s="17">
        <v>0</v>
      </c>
      <c r="EF60" s="17">
        <v>0</v>
      </c>
      <c r="EG60" s="17">
        <v>0</v>
      </c>
      <c r="EH60" s="17">
        <v>0</v>
      </c>
      <c r="EI60" s="17">
        <v>0</v>
      </c>
      <c r="EJ60" s="17">
        <v>0</v>
      </c>
      <c r="EK60" s="17">
        <v>-1</v>
      </c>
      <c r="EL60" s="17">
        <v>0</v>
      </c>
      <c r="EM60" s="17">
        <v>0</v>
      </c>
      <c r="EN60" s="17">
        <v>0</v>
      </c>
      <c r="EO60" s="17">
        <v>0</v>
      </c>
      <c r="EP60" s="17">
        <v>-1</v>
      </c>
      <c r="EQ60" s="17">
        <v>0</v>
      </c>
      <c r="ER60" s="17">
        <v>0</v>
      </c>
      <c r="ES60" s="17">
        <v>0</v>
      </c>
      <c r="ET60" s="17">
        <v>0</v>
      </c>
      <c r="EU60" s="17">
        <v>0</v>
      </c>
      <c r="EV60" s="17">
        <v>0</v>
      </c>
      <c r="EW60" s="17">
        <v>0</v>
      </c>
      <c r="EX60" s="17">
        <v>0</v>
      </c>
      <c r="EY60" s="17">
        <v>0</v>
      </c>
      <c r="EZ60" s="17">
        <v>0</v>
      </c>
      <c r="FA60" s="17">
        <v>0</v>
      </c>
      <c r="FB60" s="17">
        <v>0</v>
      </c>
      <c r="FC60" s="17">
        <v>0</v>
      </c>
      <c r="FD60" s="17">
        <v>0</v>
      </c>
      <c r="FE60" s="17">
        <v>0</v>
      </c>
      <c r="FF60" s="17">
        <v>0</v>
      </c>
      <c r="FG60" s="17">
        <v>0</v>
      </c>
      <c r="FH60" s="17">
        <v>0</v>
      </c>
      <c r="FI60" s="17">
        <v>0</v>
      </c>
      <c r="FJ60" s="17">
        <v>0</v>
      </c>
      <c r="FK60" s="17">
        <v>0</v>
      </c>
      <c r="FL60" s="17">
        <v>0</v>
      </c>
      <c r="FM60" s="17">
        <v>0</v>
      </c>
      <c r="FN60" s="17">
        <v>0</v>
      </c>
      <c r="FO60" s="17">
        <v>0</v>
      </c>
      <c r="FP60" s="17">
        <v>0</v>
      </c>
      <c r="FQ60" s="17">
        <v>0</v>
      </c>
      <c r="FR60" s="17">
        <v>0</v>
      </c>
      <c r="FS60" s="17">
        <v>0</v>
      </c>
      <c r="FT60" s="17">
        <v>0</v>
      </c>
      <c r="FU60" s="17">
        <v>0</v>
      </c>
      <c r="FV60" s="17">
        <v>1</v>
      </c>
      <c r="FW60" s="17">
        <v>0</v>
      </c>
      <c r="FX60" s="17">
        <v>0</v>
      </c>
      <c r="FY60" s="17">
        <v>0</v>
      </c>
      <c r="FZ60" s="17">
        <v>0</v>
      </c>
      <c r="GA60" s="17">
        <v>0</v>
      </c>
      <c r="GB60" s="17">
        <v>0</v>
      </c>
      <c r="GC60" s="17">
        <v>0</v>
      </c>
      <c r="GD60" s="17">
        <v>0</v>
      </c>
      <c r="GE60" s="17">
        <v>0</v>
      </c>
      <c r="GF60" s="17">
        <v>0</v>
      </c>
      <c r="GG60" s="17">
        <v>0</v>
      </c>
      <c r="GH60" s="17">
        <v>0</v>
      </c>
      <c r="GI60" s="17">
        <v>0</v>
      </c>
      <c r="GJ60" s="17">
        <v>0</v>
      </c>
      <c r="GK60" s="17">
        <v>0</v>
      </c>
      <c r="GL60" s="17">
        <v>1</v>
      </c>
      <c r="GM60" s="17">
        <v>0</v>
      </c>
      <c r="GN60" s="17">
        <v>0</v>
      </c>
      <c r="GO60" s="17">
        <v>1</v>
      </c>
      <c r="GP60" s="17">
        <v>0</v>
      </c>
      <c r="GQ60" s="17">
        <v>0</v>
      </c>
      <c r="GR60" s="17">
        <v>0</v>
      </c>
      <c r="GS60" s="17">
        <v>1</v>
      </c>
      <c r="GT60" s="17">
        <v>0</v>
      </c>
      <c r="GU60" s="17">
        <v>0</v>
      </c>
      <c r="GV60" s="17">
        <v>0</v>
      </c>
      <c r="GW60" s="17">
        <v>0</v>
      </c>
      <c r="GX60" s="17">
        <v>0</v>
      </c>
      <c r="GY60" s="17">
        <v>0</v>
      </c>
      <c r="GZ60" s="17">
        <v>0</v>
      </c>
      <c r="HA60" s="17">
        <v>0</v>
      </c>
      <c r="HB60" s="30">
        <v>0</v>
      </c>
    </row>
    <row r="61" spans="1:210" ht="25.5" customHeight="1" x14ac:dyDescent="0.2">
      <c r="A61" s="48">
        <v>59</v>
      </c>
      <c r="B61" s="3" t="s">
        <v>312</v>
      </c>
      <c r="C61" s="10" t="s">
        <v>91</v>
      </c>
      <c r="D61" s="24" t="s">
        <v>31</v>
      </c>
      <c r="E61" s="23">
        <v>60.212321981129023</v>
      </c>
      <c r="F61" s="147">
        <v>10687</v>
      </c>
      <c r="G61" s="18"/>
      <c r="H61" s="5">
        <v>66.110380351716117</v>
      </c>
      <c r="I61" s="5">
        <v>60.088183319404919</v>
      </c>
      <c r="J61" s="5">
        <v>60.171121115942718</v>
      </c>
      <c r="K61" s="5">
        <v>56.810774274438927</v>
      </c>
      <c r="L61" s="5">
        <v>63.551396578281917</v>
      </c>
      <c r="M61" s="5">
        <v>56.531228264059365</v>
      </c>
      <c r="N61" s="5">
        <v>60.691968076950118</v>
      </c>
      <c r="O61" s="5">
        <v>65.617862844020763</v>
      </c>
      <c r="P61" s="5">
        <v>61.440298076318264</v>
      </c>
      <c r="Q61" s="5">
        <v>59.794830964620175</v>
      </c>
      <c r="R61" s="5">
        <v>58.540607251511254</v>
      </c>
      <c r="S61" s="5">
        <v>63.110643770551299</v>
      </c>
      <c r="T61" s="5">
        <v>50.65205183193634</v>
      </c>
      <c r="U61" s="5">
        <v>56.385567210148878</v>
      </c>
      <c r="V61" s="5">
        <v>68.685571807499173</v>
      </c>
      <c r="W61" s="5">
        <v>60.865671549114232</v>
      </c>
      <c r="X61" s="5">
        <v>51.577337634889666</v>
      </c>
      <c r="Y61" s="18"/>
      <c r="Z61" s="153">
        <v>42.952152864554662</v>
      </c>
      <c r="AA61" s="165">
        <v>76.473186911787224</v>
      </c>
      <c r="AB61" s="5">
        <v>57.528538613185376</v>
      </c>
      <c r="AC61" s="5">
        <v>57.670376280046533</v>
      </c>
      <c r="AD61" s="5">
        <v>60.482336361167654</v>
      </c>
      <c r="AE61" s="5">
        <v>58.756207603036025</v>
      </c>
      <c r="AF61" s="5">
        <v>64.148639443771827</v>
      </c>
      <c r="AG61" s="5">
        <v>60.777434500970593</v>
      </c>
      <c r="AH61" s="5">
        <v>61.563077418998027</v>
      </c>
      <c r="AI61" s="5">
        <v>58.468896977309967</v>
      </c>
      <c r="AJ61" s="5">
        <v>54.254015590766357</v>
      </c>
      <c r="AK61" s="5">
        <v>60.634889465951559</v>
      </c>
      <c r="AL61" s="5">
        <v>50.65205183193634</v>
      </c>
      <c r="AM61" s="5">
        <v>48.708666735346846</v>
      </c>
      <c r="AN61" s="5">
        <v>53.561397164735361</v>
      </c>
      <c r="AO61" s="5">
        <v>65.855641189743125</v>
      </c>
      <c r="AP61" s="5">
        <v>72.34482924507904</v>
      </c>
      <c r="AQ61" s="5">
        <v>61.952007627235098</v>
      </c>
      <c r="AR61" s="5">
        <v>56.601944980532778</v>
      </c>
      <c r="AS61" s="5">
        <v>57.504708047913134</v>
      </c>
      <c r="AT61" s="5">
        <v>49.512533029876664</v>
      </c>
      <c r="AU61" s="5">
        <v>57.404201933775489</v>
      </c>
      <c r="AV61" s="5">
        <v>58.663508031725883</v>
      </c>
      <c r="AW61" s="5">
        <v>56.558728014668148</v>
      </c>
      <c r="AX61" s="5">
        <v>63.836180362520182</v>
      </c>
      <c r="AY61" s="5">
        <v>60.550780544844649</v>
      </c>
      <c r="AZ61" s="5">
        <v>61.380785942733752</v>
      </c>
      <c r="BA61" s="5">
        <v>60.420922259359052</v>
      </c>
      <c r="BB61" s="5">
        <v>67.013670288740485</v>
      </c>
      <c r="BC61" s="5">
        <v>59.252200533326459</v>
      </c>
      <c r="BD61" s="5">
        <v>60.284377374608155</v>
      </c>
      <c r="BE61" s="5">
        <v>65.811114440373615</v>
      </c>
      <c r="BF61" s="5">
        <v>59.330888751328949</v>
      </c>
      <c r="BG61" s="5">
        <v>62.285932237533878</v>
      </c>
      <c r="BH61" s="5">
        <v>61.004558480033367</v>
      </c>
      <c r="BI61" s="5">
        <v>59.058239024076578</v>
      </c>
      <c r="BJ61" s="5">
        <v>50.692185138290128</v>
      </c>
      <c r="BK61" s="5">
        <v>68.179405025357042</v>
      </c>
      <c r="BL61" s="5">
        <v>60.196733806643266</v>
      </c>
      <c r="BM61" s="5">
        <v>71.368642073401077</v>
      </c>
      <c r="BN61" s="5">
        <v>51.046908046808426</v>
      </c>
      <c r="BO61" s="5">
        <v>48.72391867873538</v>
      </c>
      <c r="BP61" s="5">
        <v>65.950638776839298</v>
      </c>
      <c r="BQ61" s="5">
        <v>42.952152864554662</v>
      </c>
      <c r="BR61" s="5">
        <v>60.088183319404919</v>
      </c>
      <c r="BS61" s="5">
        <v>52.566404571214044</v>
      </c>
      <c r="BT61" s="5">
        <v>60.272487310117754</v>
      </c>
      <c r="BU61" s="5">
        <v>46.245125491106741</v>
      </c>
      <c r="BV61" s="5">
        <v>56.432609350890196</v>
      </c>
      <c r="BW61" s="5">
        <v>54.382382254763371</v>
      </c>
      <c r="BX61" s="5">
        <v>76.212428207638624</v>
      </c>
      <c r="BY61" s="5">
        <v>65.937420680335237</v>
      </c>
      <c r="BZ61" s="5">
        <v>53.667914968809072</v>
      </c>
      <c r="CA61" s="5">
        <v>50.490506615454635</v>
      </c>
      <c r="CB61" s="5">
        <v>70.193639394190328</v>
      </c>
      <c r="CC61" s="5">
        <v>74.112655581424704</v>
      </c>
      <c r="CD61" s="5">
        <v>60.403156310955929</v>
      </c>
      <c r="CE61" s="5">
        <v>59.462761473158032</v>
      </c>
      <c r="CF61" s="5">
        <v>54.423041195640486</v>
      </c>
      <c r="CG61" s="5">
        <v>74.467794636029026</v>
      </c>
      <c r="CH61" s="5">
        <v>61.501975812632615</v>
      </c>
      <c r="CI61" s="5">
        <v>58.095753943112292</v>
      </c>
      <c r="CJ61" s="5">
        <v>59.740078613838065</v>
      </c>
      <c r="CK61" s="5">
        <v>63.247262309297383</v>
      </c>
      <c r="CL61" s="5">
        <v>58.939688898324349</v>
      </c>
      <c r="CM61" s="5">
        <v>68.499651464767709</v>
      </c>
      <c r="CN61" s="5">
        <v>66.718453779282797</v>
      </c>
      <c r="CO61" s="5">
        <v>66.822331734197249</v>
      </c>
      <c r="CP61" s="5">
        <v>72.917977361993636</v>
      </c>
      <c r="CQ61" s="5">
        <v>65.371629612996657</v>
      </c>
      <c r="CR61" s="5">
        <v>64.918792812858598</v>
      </c>
      <c r="CS61" s="5">
        <v>54.585179931312233</v>
      </c>
      <c r="CT61" s="5">
        <v>73.03593812404236</v>
      </c>
      <c r="CU61" s="5">
        <v>74.162922665615199</v>
      </c>
      <c r="CV61" s="5">
        <v>57.77764140366606</v>
      </c>
      <c r="CW61" s="5">
        <v>67.841740559223055</v>
      </c>
      <c r="CX61" s="5">
        <v>64.175222854542</v>
      </c>
      <c r="CY61" s="5">
        <v>76.473186911787224</v>
      </c>
      <c r="CZ61" s="5">
        <v>59.002085733744067</v>
      </c>
      <c r="DA61" s="5">
        <v>65.973919406393108</v>
      </c>
      <c r="DB61" s="5">
        <v>60.910618521255181</v>
      </c>
      <c r="DC61" s="5">
        <v>71.056699771769601</v>
      </c>
      <c r="DD61" s="5">
        <v>63.409875744537139</v>
      </c>
      <c r="DE61" s="5"/>
      <c r="DF61" s="29">
        <v>0</v>
      </c>
      <c r="DG61" s="17">
        <v>0</v>
      </c>
      <c r="DH61" s="17">
        <v>0</v>
      </c>
      <c r="DI61" s="17">
        <v>0</v>
      </c>
      <c r="DJ61" s="17">
        <v>0</v>
      </c>
      <c r="DK61" s="17">
        <v>0</v>
      </c>
      <c r="DL61" s="17">
        <v>0</v>
      </c>
      <c r="DM61" s="17">
        <v>1</v>
      </c>
      <c r="DN61" s="17">
        <v>0</v>
      </c>
      <c r="DO61" s="17">
        <v>0</v>
      </c>
      <c r="DP61" s="17">
        <v>0</v>
      </c>
      <c r="DQ61" s="17">
        <v>0</v>
      </c>
      <c r="DR61" s="17">
        <v>-1</v>
      </c>
      <c r="DS61" s="17">
        <v>0</v>
      </c>
      <c r="DT61" s="17">
        <v>1</v>
      </c>
      <c r="DU61" s="17">
        <v>0</v>
      </c>
      <c r="DV61" s="30">
        <v>-1</v>
      </c>
      <c r="DW61" s="5"/>
      <c r="DX61" s="5"/>
      <c r="DY61" s="5"/>
      <c r="DZ61" s="29">
        <v>0</v>
      </c>
      <c r="EA61" s="17">
        <v>0</v>
      </c>
      <c r="EB61" s="17">
        <v>0</v>
      </c>
      <c r="EC61" s="17">
        <v>0</v>
      </c>
      <c r="ED61" s="17">
        <v>0</v>
      </c>
      <c r="EE61" s="17">
        <v>0</v>
      </c>
      <c r="EF61" s="17">
        <v>0</v>
      </c>
      <c r="EG61" s="17">
        <v>0</v>
      </c>
      <c r="EH61" s="17">
        <v>0</v>
      </c>
      <c r="EI61" s="17">
        <v>0</v>
      </c>
      <c r="EJ61" s="17">
        <v>-1</v>
      </c>
      <c r="EK61" s="17">
        <v>-1</v>
      </c>
      <c r="EL61" s="17">
        <v>0</v>
      </c>
      <c r="EM61" s="17">
        <v>0</v>
      </c>
      <c r="EN61" s="17">
        <v>1</v>
      </c>
      <c r="EO61" s="17">
        <v>0</v>
      </c>
      <c r="EP61" s="17">
        <v>0</v>
      </c>
      <c r="EQ61" s="17">
        <v>0</v>
      </c>
      <c r="ER61" s="17">
        <v>-1</v>
      </c>
      <c r="ES61" s="17">
        <v>0</v>
      </c>
      <c r="ET61" s="17">
        <v>0</v>
      </c>
      <c r="EU61" s="17">
        <v>0</v>
      </c>
      <c r="EV61" s="17">
        <v>0</v>
      </c>
      <c r="EW61" s="17">
        <v>0</v>
      </c>
      <c r="EX61" s="17">
        <v>0</v>
      </c>
      <c r="EY61" s="17">
        <v>0</v>
      </c>
      <c r="EZ61" s="17">
        <v>0</v>
      </c>
      <c r="FA61" s="17">
        <v>0</v>
      </c>
      <c r="FB61" s="17">
        <v>0</v>
      </c>
      <c r="FC61" s="17">
        <v>0</v>
      </c>
      <c r="FD61" s="17">
        <v>0</v>
      </c>
      <c r="FE61" s="17">
        <v>0</v>
      </c>
      <c r="FF61" s="17">
        <v>0</v>
      </c>
      <c r="FG61" s="17">
        <v>0</v>
      </c>
      <c r="FH61" s="17">
        <v>-1</v>
      </c>
      <c r="FI61" s="17">
        <v>0</v>
      </c>
      <c r="FJ61" s="17">
        <v>0</v>
      </c>
      <c r="FK61" s="17">
        <v>1</v>
      </c>
      <c r="FL61" s="17">
        <v>0</v>
      </c>
      <c r="FM61" s="17">
        <v>0</v>
      </c>
      <c r="FN61" s="17">
        <v>0</v>
      </c>
      <c r="FO61" s="17">
        <v>-1</v>
      </c>
      <c r="FP61" s="17">
        <v>0</v>
      </c>
      <c r="FQ61" s="17">
        <v>0</v>
      </c>
      <c r="FR61" s="17">
        <v>0</v>
      </c>
      <c r="FS61" s="17">
        <v>0</v>
      </c>
      <c r="FT61" s="17">
        <v>0</v>
      </c>
      <c r="FU61" s="17">
        <v>0</v>
      </c>
      <c r="FV61" s="17">
        <v>1</v>
      </c>
      <c r="FW61" s="17">
        <v>0</v>
      </c>
      <c r="FX61" s="17">
        <v>0</v>
      </c>
      <c r="FY61" s="17">
        <v>0</v>
      </c>
      <c r="FZ61" s="17">
        <v>0</v>
      </c>
      <c r="GA61" s="17">
        <v>0</v>
      </c>
      <c r="GB61" s="17">
        <v>0</v>
      </c>
      <c r="GC61" s="17">
        <v>0</v>
      </c>
      <c r="GD61" s="17">
        <v>0</v>
      </c>
      <c r="GE61" s="17">
        <v>1</v>
      </c>
      <c r="GF61" s="17">
        <v>0</v>
      </c>
      <c r="GG61" s="17">
        <v>0</v>
      </c>
      <c r="GH61" s="17">
        <v>0</v>
      </c>
      <c r="GI61" s="17">
        <v>0</v>
      </c>
      <c r="GJ61" s="17">
        <v>0</v>
      </c>
      <c r="GK61" s="17">
        <v>0</v>
      </c>
      <c r="GL61" s="17">
        <v>0</v>
      </c>
      <c r="GM61" s="17">
        <v>0</v>
      </c>
      <c r="GN61" s="17">
        <v>0</v>
      </c>
      <c r="GO61" s="17">
        <v>0</v>
      </c>
      <c r="GP61" s="17">
        <v>0</v>
      </c>
      <c r="GQ61" s="17">
        <v>0</v>
      </c>
      <c r="GR61" s="17">
        <v>0</v>
      </c>
      <c r="GS61" s="17">
        <v>1</v>
      </c>
      <c r="GT61" s="17">
        <v>0</v>
      </c>
      <c r="GU61" s="17">
        <v>0</v>
      </c>
      <c r="GV61" s="17">
        <v>0</v>
      </c>
      <c r="GW61" s="17">
        <v>1</v>
      </c>
      <c r="GX61" s="17">
        <v>0</v>
      </c>
      <c r="GY61" s="17">
        <v>0</v>
      </c>
      <c r="GZ61" s="17">
        <v>0</v>
      </c>
      <c r="HA61" s="17">
        <v>0</v>
      </c>
      <c r="HB61" s="30">
        <v>0</v>
      </c>
    </row>
    <row r="62" spans="1:210" ht="25.5" customHeight="1" x14ac:dyDescent="0.2">
      <c r="A62" s="48">
        <v>61</v>
      </c>
      <c r="B62" s="3" t="s">
        <v>312</v>
      </c>
      <c r="C62" s="10" t="s">
        <v>89</v>
      </c>
      <c r="D62" s="24" t="s">
        <v>31</v>
      </c>
      <c r="E62" s="23">
        <v>86.764369405652815</v>
      </c>
      <c r="F62" s="147">
        <v>3428</v>
      </c>
      <c r="G62" s="18"/>
      <c r="H62" s="5">
        <v>90.492244498796353</v>
      </c>
      <c r="I62" s="5">
        <v>87.46569051199991</v>
      </c>
      <c r="J62" s="5">
        <v>88.001687375868059</v>
      </c>
      <c r="K62" s="5">
        <v>88.174196405588816</v>
      </c>
      <c r="L62" s="5">
        <v>85.410058398665655</v>
      </c>
      <c r="M62" s="5">
        <v>88.664982422620298</v>
      </c>
      <c r="N62" s="5">
        <v>87.415467526334993</v>
      </c>
      <c r="O62" s="5">
        <v>92.36020552284451</v>
      </c>
      <c r="P62" s="5">
        <v>89.547387790509674</v>
      </c>
      <c r="Q62" s="5">
        <v>85.751020013833809</v>
      </c>
      <c r="R62" s="5">
        <v>81.660637056331481</v>
      </c>
      <c r="S62" s="5">
        <v>89.94050240232734</v>
      </c>
      <c r="T62" s="5">
        <v>90.586667264713654</v>
      </c>
      <c r="U62" s="5">
        <v>83.6099308173753</v>
      </c>
      <c r="V62" s="5">
        <v>89.111069462064563</v>
      </c>
      <c r="W62" s="5">
        <v>84.825033942875237</v>
      </c>
      <c r="X62" s="5">
        <v>80.330578326470885</v>
      </c>
      <c r="Y62" s="18"/>
      <c r="Z62" s="153">
        <v>75.166998117269841</v>
      </c>
      <c r="AA62" s="165">
        <v>99.275910791709492</v>
      </c>
      <c r="AB62" s="5">
        <v>81.438613148483924</v>
      </c>
      <c r="AC62" s="5">
        <v>90.850351526002555</v>
      </c>
      <c r="AD62" s="5">
        <v>90.822557329383798</v>
      </c>
      <c r="AE62" s="5">
        <v>86.678443902873511</v>
      </c>
      <c r="AF62" s="5">
        <v>87.12522850486036</v>
      </c>
      <c r="AG62" s="5">
        <v>85.517374336858637</v>
      </c>
      <c r="AH62" s="5">
        <v>90.394118097087684</v>
      </c>
      <c r="AI62" s="5">
        <v>93.058482770607412</v>
      </c>
      <c r="AJ62" s="5">
        <v>79.55586820917425</v>
      </c>
      <c r="AK62" s="5">
        <v>82.960938234640594</v>
      </c>
      <c r="AL62" s="5">
        <v>90.586667264713654</v>
      </c>
      <c r="AM62" s="5">
        <v>80.955028646674236</v>
      </c>
      <c r="AN62" s="5">
        <v>83.846232162149718</v>
      </c>
      <c r="AO62" s="5">
        <v>87.402156046128297</v>
      </c>
      <c r="AP62" s="5">
        <v>91.53350538660321</v>
      </c>
      <c r="AQ62" s="5">
        <v>87.953552357301106</v>
      </c>
      <c r="AR62" s="5">
        <v>82.109865496665122</v>
      </c>
      <c r="AS62" s="5">
        <v>84.746153435360156</v>
      </c>
      <c r="AT62" s="5">
        <v>75.166998117269841</v>
      </c>
      <c r="AU62" s="5">
        <v>77.958932725114892</v>
      </c>
      <c r="AV62" s="5">
        <v>83.200210121546419</v>
      </c>
      <c r="AW62" s="5">
        <v>85.709536267563223</v>
      </c>
      <c r="AX62" s="5">
        <v>81.433296534171291</v>
      </c>
      <c r="AY62" s="5">
        <v>81.6152519736888</v>
      </c>
      <c r="AZ62" s="5">
        <v>85.31905203279851</v>
      </c>
      <c r="BA62" s="5">
        <v>86.896959196854951</v>
      </c>
      <c r="BB62" s="5">
        <v>91.504620281076981</v>
      </c>
      <c r="BC62" s="5">
        <v>90.060063649699146</v>
      </c>
      <c r="BD62" s="5">
        <v>92.145355221121761</v>
      </c>
      <c r="BE62" s="5">
        <v>90.31605025555092</v>
      </c>
      <c r="BF62" s="5">
        <v>93.534891483026769</v>
      </c>
      <c r="BG62" s="5">
        <v>89.775507187722482</v>
      </c>
      <c r="BH62" s="5">
        <v>91.914395930290553</v>
      </c>
      <c r="BI62" s="5">
        <v>86.729089928900279</v>
      </c>
      <c r="BJ62" s="5">
        <v>80.603935876773235</v>
      </c>
      <c r="BK62" s="5">
        <v>95.157797942256849</v>
      </c>
      <c r="BL62" s="5">
        <v>88.539995189947902</v>
      </c>
      <c r="BM62" s="5">
        <v>90.210112086233309</v>
      </c>
      <c r="BN62" s="5"/>
      <c r="BO62" s="5"/>
      <c r="BP62" s="5"/>
      <c r="BQ62" s="5"/>
      <c r="BR62" s="5">
        <v>87.46569051199991</v>
      </c>
      <c r="BS62" s="5"/>
      <c r="BT62" s="5"/>
      <c r="BU62" s="5"/>
      <c r="BV62" s="5"/>
      <c r="BW62" s="5"/>
      <c r="BX62" s="5"/>
      <c r="BY62" s="5"/>
      <c r="BZ62" s="5"/>
      <c r="CA62" s="5"/>
      <c r="CB62" s="5">
        <v>99.275910791709492</v>
      </c>
      <c r="CC62" s="5">
        <v>89.259506280921784</v>
      </c>
      <c r="CD62" s="5"/>
      <c r="CE62" s="5"/>
      <c r="CF62" s="5"/>
      <c r="CG62" s="5"/>
      <c r="CH62" s="5"/>
      <c r="CI62" s="5"/>
      <c r="CJ62" s="5">
        <v>91.00280200141934</v>
      </c>
      <c r="CK62" s="5"/>
      <c r="CL62" s="5"/>
      <c r="CM62" s="5"/>
      <c r="CN62" s="5"/>
      <c r="CO62" s="5"/>
      <c r="CP62" s="5">
        <v>97.932863905172653</v>
      </c>
      <c r="CQ62" s="5">
        <v>96.342227893802729</v>
      </c>
      <c r="CR62" s="5"/>
      <c r="CS62" s="5"/>
      <c r="CT62" s="5"/>
      <c r="CU62" s="5"/>
      <c r="CV62" s="5"/>
      <c r="CW62" s="5"/>
      <c r="CX62" s="5"/>
      <c r="CY62" s="5"/>
      <c r="CZ62" s="5">
        <v>83.109454462952058</v>
      </c>
      <c r="DA62" s="5">
        <v>93.132517368692248</v>
      </c>
      <c r="DB62" s="5"/>
      <c r="DC62" s="5"/>
      <c r="DD62" s="5"/>
      <c r="DE62" s="5"/>
      <c r="DF62" s="29">
        <v>0</v>
      </c>
      <c r="DG62" s="17">
        <v>0</v>
      </c>
      <c r="DH62" s="17">
        <v>0</v>
      </c>
      <c r="DI62" s="17">
        <v>0</v>
      </c>
      <c r="DJ62" s="17">
        <v>0</v>
      </c>
      <c r="DK62" s="17">
        <v>0</v>
      </c>
      <c r="DL62" s="17">
        <v>0</v>
      </c>
      <c r="DM62" s="17">
        <v>0</v>
      </c>
      <c r="DN62" s="17">
        <v>0</v>
      </c>
      <c r="DO62" s="17">
        <v>0</v>
      </c>
      <c r="DP62" s="17">
        <v>0</v>
      </c>
      <c r="DQ62" s="17">
        <v>0</v>
      </c>
      <c r="DR62" s="17">
        <v>0</v>
      </c>
      <c r="DS62" s="17">
        <v>0</v>
      </c>
      <c r="DT62" s="17">
        <v>0</v>
      </c>
      <c r="DU62" s="17">
        <v>0</v>
      </c>
      <c r="DV62" s="30">
        <v>0</v>
      </c>
      <c r="DW62" s="5"/>
      <c r="DX62" s="5"/>
      <c r="DY62" s="5"/>
      <c r="DZ62" s="29">
        <v>0</v>
      </c>
      <c r="EA62" s="17">
        <v>0</v>
      </c>
      <c r="EB62" s="17">
        <v>0</v>
      </c>
      <c r="EC62" s="17">
        <v>0</v>
      </c>
      <c r="ED62" s="17">
        <v>0</v>
      </c>
      <c r="EE62" s="17">
        <v>0</v>
      </c>
      <c r="EF62" s="17">
        <v>0</v>
      </c>
      <c r="EG62" s="17">
        <v>0</v>
      </c>
      <c r="EH62" s="17">
        <v>0</v>
      </c>
      <c r="EI62" s="17">
        <v>0</v>
      </c>
      <c r="EJ62" s="17">
        <v>0</v>
      </c>
      <c r="EK62" s="17">
        <v>0</v>
      </c>
      <c r="EL62" s="17">
        <v>0</v>
      </c>
      <c r="EM62" s="17">
        <v>0</v>
      </c>
      <c r="EN62" s="17">
        <v>0</v>
      </c>
      <c r="EO62" s="17">
        <v>0</v>
      </c>
      <c r="EP62" s="17">
        <v>0</v>
      </c>
      <c r="EQ62" s="17">
        <v>0</v>
      </c>
      <c r="ER62" s="17">
        <v>0</v>
      </c>
      <c r="ES62" s="17">
        <v>0</v>
      </c>
      <c r="ET62" s="17">
        <v>0</v>
      </c>
      <c r="EU62" s="17">
        <v>0</v>
      </c>
      <c r="EV62" s="17">
        <v>0</v>
      </c>
      <c r="EW62" s="17">
        <v>0</v>
      </c>
      <c r="EX62" s="17">
        <v>0</v>
      </c>
      <c r="EY62" s="17">
        <v>0</v>
      </c>
      <c r="EZ62" s="17">
        <v>0</v>
      </c>
      <c r="FA62" s="17">
        <v>0</v>
      </c>
      <c r="FB62" s="17">
        <v>0</v>
      </c>
      <c r="FC62" s="17">
        <v>0</v>
      </c>
      <c r="FD62" s="17">
        <v>0</v>
      </c>
      <c r="FE62" s="17">
        <v>0</v>
      </c>
      <c r="FF62" s="17">
        <v>0</v>
      </c>
      <c r="FG62" s="17">
        <v>0</v>
      </c>
      <c r="FH62" s="17">
        <v>0</v>
      </c>
      <c r="FI62" s="17">
        <v>0</v>
      </c>
      <c r="FJ62" s="17">
        <v>0</v>
      </c>
      <c r="FK62" s="17">
        <v>0</v>
      </c>
      <c r="FL62" s="17"/>
      <c r="FM62" s="17"/>
      <c r="FN62" s="17"/>
      <c r="FO62" s="17"/>
      <c r="FP62" s="17">
        <v>0</v>
      </c>
      <c r="FQ62" s="17"/>
      <c r="FR62" s="17"/>
      <c r="FS62" s="17"/>
      <c r="FT62" s="17"/>
      <c r="FU62" s="17"/>
      <c r="FV62" s="17"/>
      <c r="FW62" s="17"/>
      <c r="FX62" s="17"/>
      <c r="FY62" s="17"/>
      <c r="FZ62" s="17">
        <v>0</v>
      </c>
      <c r="GA62" s="17">
        <v>0</v>
      </c>
      <c r="GB62" s="17"/>
      <c r="GC62" s="17"/>
      <c r="GD62" s="17"/>
      <c r="GE62" s="17"/>
      <c r="GF62" s="17"/>
      <c r="GG62" s="17"/>
      <c r="GH62" s="17">
        <v>0</v>
      </c>
      <c r="GI62" s="17"/>
      <c r="GJ62" s="17"/>
      <c r="GK62" s="17"/>
      <c r="GL62" s="17"/>
      <c r="GM62" s="17"/>
      <c r="GN62" s="17">
        <v>0</v>
      </c>
      <c r="GO62" s="17">
        <v>0</v>
      </c>
      <c r="GP62" s="17"/>
      <c r="GQ62" s="17"/>
      <c r="GR62" s="17"/>
      <c r="GS62" s="17"/>
      <c r="GT62" s="17"/>
      <c r="GU62" s="17"/>
      <c r="GV62" s="17"/>
      <c r="GW62" s="17"/>
      <c r="GX62" s="17">
        <v>0</v>
      </c>
      <c r="GY62" s="17">
        <v>0</v>
      </c>
      <c r="GZ62" s="17"/>
      <c r="HA62" s="17"/>
      <c r="HB62" s="30"/>
    </row>
    <row r="63" spans="1:210" ht="25.5" customHeight="1" x14ac:dyDescent="0.2">
      <c r="A63" s="48">
        <v>62</v>
      </c>
      <c r="B63" s="3" t="s">
        <v>312</v>
      </c>
      <c r="C63" s="10" t="s">
        <v>90</v>
      </c>
      <c r="D63" s="24" t="s">
        <v>31</v>
      </c>
      <c r="E63" s="23">
        <v>54.713802035634131</v>
      </c>
      <c r="F63" s="147">
        <v>3405</v>
      </c>
      <c r="G63" s="18"/>
      <c r="H63" s="5">
        <v>56.800175171273338</v>
      </c>
      <c r="I63" s="5">
        <v>53.599768043067328</v>
      </c>
      <c r="J63" s="5">
        <v>56.961795778901106</v>
      </c>
      <c r="K63" s="5">
        <v>49.877975369384551</v>
      </c>
      <c r="L63" s="5">
        <v>59.727163833695037</v>
      </c>
      <c r="M63" s="5">
        <v>48.282949168203906</v>
      </c>
      <c r="N63" s="5">
        <v>59.327554829646203</v>
      </c>
      <c r="O63" s="5">
        <v>62.619888599116138</v>
      </c>
      <c r="P63" s="5">
        <v>51.20704963447902</v>
      </c>
      <c r="Q63" s="5">
        <v>51.196369340274238</v>
      </c>
      <c r="R63" s="5">
        <v>53.804503404964564</v>
      </c>
      <c r="S63" s="5">
        <v>55.297554239187384</v>
      </c>
      <c r="T63" s="5">
        <v>54.346437031538109</v>
      </c>
      <c r="U63" s="5">
        <v>52.694020353027739</v>
      </c>
      <c r="V63" s="5">
        <v>47.982647604408797</v>
      </c>
      <c r="W63" s="5">
        <v>56.884859753979491</v>
      </c>
      <c r="X63" s="5">
        <v>52.869128388621668</v>
      </c>
      <c r="Y63" s="18"/>
      <c r="Z63" s="153">
        <v>37.243659040942646</v>
      </c>
      <c r="AA63" s="165">
        <v>68.381382714918743</v>
      </c>
      <c r="AB63" s="5">
        <v>57.137898535625688</v>
      </c>
      <c r="AC63" s="5">
        <v>52.953695269133824</v>
      </c>
      <c r="AD63" s="5">
        <v>58.305247099408284</v>
      </c>
      <c r="AE63" s="5">
        <v>50.038950534400307</v>
      </c>
      <c r="AF63" s="5">
        <v>63.764644489522439</v>
      </c>
      <c r="AG63" s="5">
        <v>56.232732889026529</v>
      </c>
      <c r="AH63" s="5">
        <v>51.346618823653301</v>
      </c>
      <c r="AI63" s="5">
        <v>46.134896009111905</v>
      </c>
      <c r="AJ63" s="5">
        <v>49.405273767617594</v>
      </c>
      <c r="AK63" s="5">
        <v>61.36164265064815</v>
      </c>
      <c r="AL63" s="5">
        <v>54.346437031538109</v>
      </c>
      <c r="AM63" s="5">
        <v>53.458293634327092</v>
      </c>
      <c r="AN63" s="5">
        <v>47.65125968128941</v>
      </c>
      <c r="AO63" s="5">
        <v>47.719430908087396</v>
      </c>
      <c r="AP63" s="5">
        <v>48.355765151009585</v>
      </c>
      <c r="AQ63" s="5">
        <v>49.20761433052833</v>
      </c>
      <c r="AR63" s="5">
        <v>37.243659040942646</v>
      </c>
      <c r="AS63" s="5">
        <v>57.579514829072842</v>
      </c>
      <c r="AT63" s="5">
        <v>48.22457029824627</v>
      </c>
      <c r="AU63" s="5">
        <v>46.596283771123396</v>
      </c>
      <c r="AV63" s="5">
        <v>56.88462491034403</v>
      </c>
      <c r="AW63" s="5">
        <v>62.19821887819392</v>
      </c>
      <c r="AX63" s="5">
        <v>65.952637498937094</v>
      </c>
      <c r="AY63" s="5">
        <v>55.822166189461242</v>
      </c>
      <c r="AZ63" s="5">
        <v>45.37763161694842</v>
      </c>
      <c r="BA63" s="5">
        <v>68.381382714918743</v>
      </c>
      <c r="BB63" s="5">
        <v>64.66430959744838</v>
      </c>
      <c r="BC63" s="5">
        <v>48.005075930905448</v>
      </c>
      <c r="BD63" s="5">
        <v>61.8899878092272</v>
      </c>
      <c r="BE63" s="5">
        <v>51.653319401314356</v>
      </c>
      <c r="BF63" s="5">
        <v>66.162421957022815</v>
      </c>
      <c r="BG63" s="5">
        <v>56.953808013841936</v>
      </c>
      <c r="BH63" s="5">
        <v>47.261418961746443</v>
      </c>
      <c r="BI63" s="5">
        <v>47.778132184501601</v>
      </c>
      <c r="BJ63" s="5">
        <v>57.826087880267153</v>
      </c>
      <c r="BK63" s="5">
        <v>64.221789342679386</v>
      </c>
      <c r="BL63" s="5">
        <v>54.835902222060575</v>
      </c>
      <c r="BM63" s="5">
        <v>55.478921267496958</v>
      </c>
      <c r="BN63" s="5"/>
      <c r="BO63" s="5"/>
      <c r="BP63" s="5"/>
      <c r="BQ63" s="5"/>
      <c r="BR63" s="5">
        <v>53.599768043067328</v>
      </c>
      <c r="BS63" s="5"/>
      <c r="BT63" s="5"/>
      <c r="BU63" s="5"/>
      <c r="BV63" s="5"/>
      <c r="BW63" s="5"/>
      <c r="BX63" s="5"/>
      <c r="BY63" s="5"/>
      <c r="BZ63" s="5"/>
      <c r="CA63" s="5"/>
      <c r="CB63" s="5">
        <v>62.934448719363331</v>
      </c>
      <c r="CC63" s="5">
        <v>50.252718671618979</v>
      </c>
      <c r="CD63" s="5"/>
      <c r="CE63" s="5"/>
      <c r="CF63" s="5"/>
      <c r="CG63" s="5"/>
      <c r="CH63" s="5"/>
      <c r="CI63" s="5"/>
      <c r="CJ63" s="5">
        <v>64.76728512837478</v>
      </c>
      <c r="CK63" s="5"/>
      <c r="CL63" s="5"/>
      <c r="CM63" s="5"/>
      <c r="CN63" s="5"/>
      <c r="CO63" s="5"/>
      <c r="CP63" s="5">
        <v>52.227198375217753</v>
      </c>
      <c r="CQ63" s="5">
        <v>63.752787626624411</v>
      </c>
      <c r="CR63" s="5"/>
      <c r="CS63" s="5"/>
      <c r="CT63" s="5"/>
      <c r="CU63" s="5"/>
      <c r="CV63" s="5"/>
      <c r="CW63" s="5"/>
      <c r="CX63" s="5"/>
      <c r="CY63" s="5"/>
      <c r="CZ63" s="5">
        <v>37.367946833298063</v>
      </c>
      <c r="DA63" s="5">
        <v>55.171268026661302</v>
      </c>
      <c r="DB63" s="5"/>
      <c r="DC63" s="5"/>
      <c r="DD63" s="5"/>
      <c r="DE63" s="5"/>
      <c r="DF63" s="29">
        <v>0</v>
      </c>
      <c r="DG63" s="17">
        <v>0</v>
      </c>
      <c r="DH63" s="17">
        <v>0</v>
      </c>
      <c r="DI63" s="17">
        <v>0</v>
      </c>
      <c r="DJ63" s="17">
        <v>0</v>
      </c>
      <c r="DK63" s="17">
        <v>0</v>
      </c>
      <c r="DL63" s="17">
        <v>0</v>
      </c>
      <c r="DM63" s="17">
        <v>0</v>
      </c>
      <c r="DN63" s="17">
        <v>0</v>
      </c>
      <c r="DO63" s="17">
        <v>0</v>
      </c>
      <c r="DP63" s="17">
        <v>0</v>
      </c>
      <c r="DQ63" s="17">
        <v>0</v>
      </c>
      <c r="DR63" s="17">
        <v>0</v>
      </c>
      <c r="DS63" s="17">
        <v>0</v>
      </c>
      <c r="DT63" s="17">
        <v>0</v>
      </c>
      <c r="DU63" s="17">
        <v>0</v>
      </c>
      <c r="DV63" s="30">
        <v>0</v>
      </c>
      <c r="DW63" s="5"/>
      <c r="DX63" s="5"/>
      <c r="DY63" s="5"/>
      <c r="DZ63" s="29">
        <v>0</v>
      </c>
      <c r="EA63" s="17">
        <v>0</v>
      </c>
      <c r="EB63" s="17">
        <v>0</v>
      </c>
      <c r="EC63" s="17">
        <v>0</v>
      </c>
      <c r="ED63" s="17">
        <v>0</v>
      </c>
      <c r="EE63" s="17">
        <v>0</v>
      </c>
      <c r="EF63" s="17">
        <v>0</v>
      </c>
      <c r="EG63" s="17">
        <v>0</v>
      </c>
      <c r="EH63" s="17">
        <v>0</v>
      </c>
      <c r="EI63" s="17">
        <v>0</v>
      </c>
      <c r="EJ63" s="17">
        <v>0</v>
      </c>
      <c r="EK63" s="17">
        <v>0</v>
      </c>
      <c r="EL63" s="17">
        <v>0</v>
      </c>
      <c r="EM63" s="17">
        <v>0</v>
      </c>
      <c r="EN63" s="17">
        <v>0</v>
      </c>
      <c r="EO63" s="17">
        <v>0</v>
      </c>
      <c r="EP63" s="17">
        <v>-1</v>
      </c>
      <c r="EQ63" s="17">
        <v>0</v>
      </c>
      <c r="ER63" s="17">
        <v>0</v>
      </c>
      <c r="ES63" s="17">
        <v>0</v>
      </c>
      <c r="ET63" s="17">
        <v>0</v>
      </c>
      <c r="EU63" s="17">
        <v>0</v>
      </c>
      <c r="EV63" s="17">
        <v>0</v>
      </c>
      <c r="EW63" s="17">
        <v>0</v>
      </c>
      <c r="EX63" s="17">
        <v>0</v>
      </c>
      <c r="EY63" s="17">
        <v>0</v>
      </c>
      <c r="EZ63" s="17">
        <v>0</v>
      </c>
      <c r="FA63" s="17">
        <v>0</v>
      </c>
      <c r="FB63" s="17">
        <v>0</v>
      </c>
      <c r="FC63" s="17">
        <v>0</v>
      </c>
      <c r="FD63" s="17">
        <v>0</v>
      </c>
      <c r="FE63" s="17">
        <v>0</v>
      </c>
      <c r="FF63" s="17">
        <v>0</v>
      </c>
      <c r="FG63" s="17">
        <v>0</v>
      </c>
      <c r="FH63" s="17">
        <v>0</v>
      </c>
      <c r="FI63" s="17">
        <v>0</v>
      </c>
      <c r="FJ63" s="17">
        <v>0</v>
      </c>
      <c r="FK63" s="17">
        <v>0</v>
      </c>
      <c r="FL63" s="17"/>
      <c r="FM63" s="17"/>
      <c r="FN63" s="17"/>
      <c r="FO63" s="17"/>
      <c r="FP63" s="17">
        <v>0</v>
      </c>
      <c r="FQ63" s="17"/>
      <c r="FR63" s="17"/>
      <c r="FS63" s="17"/>
      <c r="FT63" s="17"/>
      <c r="FU63" s="17"/>
      <c r="FV63" s="17"/>
      <c r="FW63" s="17"/>
      <c r="FX63" s="17"/>
      <c r="FY63" s="17"/>
      <c r="FZ63" s="17">
        <v>0</v>
      </c>
      <c r="GA63" s="17">
        <v>0</v>
      </c>
      <c r="GB63" s="17"/>
      <c r="GC63" s="17"/>
      <c r="GD63" s="17"/>
      <c r="GE63" s="17"/>
      <c r="GF63" s="17"/>
      <c r="GG63" s="17"/>
      <c r="GH63" s="17">
        <v>0</v>
      </c>
      <c r="GI63" s="17"/>
      <c r="GJ63" s="17"/>
      <c r="GK63" s="17"/>
      <c r="GL63" s="17"/>
      <c r="GM63" s="17"/>
      <c r="GN63" s="17">
        <v>0</v>
      </c>
      <c r="GO63" s="17">
        <v>0</v>
      </c>
      <c r="GP63" s="17"/>
      <c r="GQ63" s="17"/>
      <c r="GR63" s="17"/>
      <c r="GS63" s="17"/>
      <c r="GT63" s="17"/>
      <c r="GU63" s="17"/>
      <c r="GV63" s="17"/>
      <c r="GW63" s="17"/>
      <c r="GX63" s="17">
        <v>0</v>
      </c>
      <c r="GY63" s="17">
        <v>0</v>
      </c>
      <c r="GZ63" s="17"/>
      <c r="HA63" s="17"/>
      <c r="HB63" s="30"/>
    </row>
    <row r="64" spans="1:210" ht="25.5" customHeight="1" x14ac:dyDescent="0.2">
      <c r="A64" s="48">
        <v>63</v>
      </c>
      <c r="B64" s="3" t="s">
        <v>312</v>
      </c>
      <c r="C64" s="10" t="s">
        <v>54</v>
      </c>
      <c r="D64" s="24" t="s">
        <v>11</v>
      </c>
      <c r="E64" s="23">
        <v>71.423687508839478</v>
      </c>
      <c r="F64" s="147">
        <v>3173</v>
      </c>
      <c r="G64" s="18"/>
      <c r="H64" s="5">
        <v>80.211986974456806</v>
      </c>
      <c r="I64" s="5">
        <v>75.878503871971404</v>
      </c>
      <c r="J64" s="5">
        <v>71.9652642778195</v>
      </c>
      <c r="K64" s="5">
        <v>70.754316719976401</v>
      </c>
      <c r="L64" s="5">
        <v>74.509143845214865</v>
      </c>
      <c r="M64" s="5">
        <v>68.778153044099213</v>
      </c>
      <c r="N64" s="5">
        <v>68.961703512174509</v>
      </c>
      <c r="O64" s="5">
        <v>77.515429025229707</v>
      </c>
      <c r="P64" s="5">
        <v>73.432885552731079</v>
      </c>
      <c r="Q64" s="5">
        <v>65.592672204210572</v>
      </c>
      <c r="R64" s="5">
        <v>67.277076697902018</v>
      </c>
      <c r="S64" s="5">
        <v>81.017460120401338</v>
      </c>
      <c r="T64" s="5">
        <v>80.897947342177858</v>
      </c>
      <c r="U64" s="5">
        <v>66.380993913615143</v>
      </c>
      <c r="V64" s="5">
        <v>75.081278741098643</v>
      </c>
      <c r="W64" s="5">
        <v>75.058887742386872</v>
      </c>
      <c r="X64" s="5">
        <v>61.389691685730575</v>
      </c>
      <c r="Y64" s="18"/>
      <c r="Z64" s="153">
        <v>59.57692973184637</v>
      </c>
      <c r="AA64" s="165">
        <v>90.731548427553463</v>
      </c>
      <c r="AB64" s="5">
        <v>59.770794197109709</v>
      </c>
      <c r="AC64" s="5">
        <v>73.043899604936229</v>
      </c>
      <c r="AD64" s="5">
        <v>74.939487611333661</v>
      </c>
      <c r="AE64" s="5">
        <v>60.325133285261359</v>
      </c>
      <c r="AF64" s="5">
        <v>77.163321800689573</v>
      </c>
      <c r="AG64" s="5">
        <v>59.57692973184637</v>
      </c>
      <c r="AH64" s="5">
        <v>66.257570962425632</v>
      </c>
      <c r="AI64" s="5">
        <v>79.26511934952471</v>
      </c>
      <c r="AJ64" s="5">
        <v>62.113562771166862</v>
      </c>
      <c r="AK64" s="5">
        <v>65.448455542383584</v>
      </c>
      <c r="AL64" s="5">
        <v>80.897947342177858</v>
      </c>
      <c r="AM64" s="5">
        <v>59.638250397433644</v>
      </c>
      <c r="AN64" s="5">
        <v>67.061223762553468</v>
      </c>
      <c r="AO64" s="5">
        <v>72.314887329826703</v>
      </c>
      <c r="AP64" s="5">
        <v>78.783655381291567</v>
      </c>
      <c r="AQ64" s="5">
        <v>73.066409781076587</v>
      </c>
      <c r="AR64" s="5">
        <v>64.359897865167781</v>
      </c>
      <c r="AS64" s="5">
        <v>64.016044655779609</v>
      </c>
      <c r="AT64" s="5">
        <v>59.640285510954463</v>
      </c>
      <c r="AU64" s="5">
        <v>62.441389899463395</v>
      </c>
      <c r="AV64" s="5">
        <v>66.61838273064194</v>
      </c>
      <c r="AW64" s="5">
        <v>65.460393846247527</v>
      </c>
      <c r="AX64" s="5">
        <v>78.707268115881561</v>
      </c>
      <c r="AY64" s="5">
        <v>68.145513638958633</v>
      </c>
      <c r="AZ64" s="5">
        <v>76.221463258929802</v>
      </c>
      <c r="BA64" s="5">
        <v>77.349738601690248</v>
      </c>
      <c r="BB64" s="5">
        <v>84.023199790652356</v>
      </c>
      <c r="BC64" s="5">
        <v>81.051247033061443</v>
      </c>
      <c r="BD64" s="5">
        <v>69.772323179867811</v>
      </c>
      <c r="BE64" s="5">
        <v>68.068594025090306</v>
      </c>
      <c r="BF64" s="5">
        <v>88.899838383939453</v>
      </c>
      <c r="BG64" s="5">
        <v>75.798710907161876</v>
      </c>
      <c r="BH64" s="5">
        <v>72.273449413664252</v>
      </c>
      <c r="BI64" s="5">
        <v>65.886192124122928</v>
      </c>
      <c r="BJ64" s="5">
        <v>63.552991506238087</v>
      </c>
      <c r="BK64" s="5">
        <v>87.244783507326204</v>
      </c>
      <c r="BL64" s="5">
        <v>70.417403654610936</v>
      </c>
      <c r="BM64" s="5">
        <v>84.82859494565399</v>
      </c>
      <c r="BN64" s="5"/>
      <c r="BO64" s="5"/>
      <c r="BP64" s="5"/>
      <c r="BQ64" s="5"/>
      <c r="BR64" s="5">
        <v>75.878503871971404</v>
      </c>
      <c r="BS64" s="5"/>
      <c r="BT64" s="5"/>
      <c r="BU64" s="5"/>
      <c r="BV64" s="5"/>
      <c r="BW64" s="5"/>
      <c r="BX64" s="5"/>
      <c r="BY64" s="5"/>
      <c r="BZ64" s="5"/>
      <c r="CA64" s="5"/>
      <c r="CB64" s="5">
        <v>80.228525034328641</v>
      </c>
      <c r="CC64" s="5"/>
      <c r="CD64" s="5"/>
      <c r="CE64" s="5"/>
      <c r="CF64" s="5"/>
      <c r="CG64" s="5"/>
      <c r="CH64" s="5"/>
      <c r="CI64" s="5"/>
      <c r="CJ64" s="5"/>
      <c r="CK64" s="5"/>
      <c r="CL64" s="5"/>
      <c r="CM64" s="5"/>
      <c r="CN64" s="5"/>
      <c r="CO64" s="5"/>
      <c r="CP64" s="5">
        <v>90.731548427553463</v>
      </c>
      <c r="CQ64" s="5">
        <v>75.267617408055131</v>
      </c>
      <c r="CR64" s="5"/>
      <c r="CS64" s="5"/>
      <c r="CT64" s="5"/>
      <c r="CU64" s="5"/>
      <c r="CV64" s="5"/>
      <c r="CW64" s="5"/>
      <c r="CX64" s="5"/>
      <c r="CY64" s="5"/>
      <c r="CZ64" s="5"/>
      <c r="DA64" s="5">
        <v>81.528983508823146</v>
      </c>
      <c r="DB64" s="5"/>
      <c r="DC64" s="5"/>
      <c r="DD64" s="5"/>
      <c r="DE64" s="5"/>
      <c r="DF64" s="29">
        <v>0</v>
      </c>
      <c r="DG64" s="17">
        <v>0</v>
      </c>
      <c r="DH64" s="17">
        <v>0</v>
      </c>
      <c r="DI64" s="17">
        <v>0</v>
      </c>
      <c r="DJ64" s="17">
        <v>0</v>
      </c>
      <c r="DK64" s="17">
        <v>0</v>
      </c>
      <c r="DL64" s="17">
        <v>0</v>
      </c>
      <c r="DM64" s="17">
        <v>0</v>
      </c>
      <c r="DN64" s="17">
        <v>0</v>
      </c>
      <c r="DO64" s="17">
        <v>0</v>
      </c>
      <c r="DP64" s="17">
        <v>0</v>
      </c>
      <c r="DQ64" s="17">
        <v>0</v>
      </c>
      <c r="DR64" s="17">
        <v>0</v>
      </c>
      <c r="DS64" s="17">
        <v>0</v>
      </c>
      <c r="DT64" s="17">
        <v>0</v>
      </c>
      <c r="DU64" s="17">
        <v>0</v>
      </c>
      <c r="DV64" s="30">
        <v>-1</v>
      </c>
      <c r="DW64" s="5"/>
      <c r="DX64" s="5"/>
      <c r="DY64" s="5"/>
      <c r="DZ64" s="29">
        <v>0</v>
      </c>
      <c r="EA64" s="17">
        <v>0</v>
      </c>
      <c r="EB64" s="17">
        <v>0</v>
      </c>
      <c r="EC64" s="17">
        <v>0</v>
      </c>
      <c r="ED64" s="17">
        <v>0</v>
      </c>
      <c r="EE64" s="17">
        <v>0</v>
      </c>
      <c r="EF64" s="17">
        <v>0</v>
      </c>
      <c r="EG64" s="17">
        <v>0</v>
      </c>
      <c r="EH64" s="17">
        <v>0</v>
      </c>
      <c r="EI64" s="17">
        <v>0</v>
      </c>
      <c r="EJ64" s="17">
        <v>0</v>
      </c>
      <c r="EK64" s="17">
        <v>0</v>
      </c>
      <c r="EL64" s="17">
        <v>0</v>
      </c>
      <c r="EM64" s="17">
        <v>0</v>
      </c>
      <c r="EN64" s="17">
        <v>0</v>
      </c>
      <c r="EO64" s="17">
        <v>0</v>
      </c>
      <c r="EP64" s="17">
        <v>0</v>
      </c>
      <c r="EQ64" s="17">
        <v>0</v>
      </c>
      <c r="ER64" s="17">
        <v>0</v>
      </c>
      <c r="ES64" s="17">
        <v>0</v>
      </c>
      <c r="ET64" s="17">
        <v>0</v>
      </c>
      <c r="EU64" s="17">
        <v>0</v>
      </c>
      <c r="EV64" s="17">
        <v>0</v>
      </c>
      <c r="EW64" s="17">
        <v>0</v>
      </c>
      <c r="EX64" s="17">
        <v>0</v>
      </c>
      <c r="EY64" s="17">
        <v>0</v>
      </c>
      <c r="EZ64" s="17">
        <v>0</v>
      </c>
      <c r="FA64" s="17">
        <v>0</v>
      </c>
      <c r="FB64" s="17">
        <v>0</v>
      </c>
      <c r="FC64" s="17">
        <v>0</v>
      </c>
      <c r="FD64" s="17">
        <v>1</v>
      </c>
      <c r="FE64" s="17">
        <v>0</v>
      </c>
      <c r="FF64" s="17">
        <v>0</v>
      </c>
      <c r="FG64" s="17">
        <v>0</v>
      </c>
      <c r="FH64" s="17">
        <v>0</v>
      </c>
      <c r="FI64" s="17">
        <v>1</v>
      </c>
      <c r="FJ64" s="17">
        <v>0</v>
      </c>
      <c r="FK64" s="17">
        <v>0</v>
      </c>
      <c r="FL64" s="17"/>
      <c r="FM64" s="17"/>
      <c r="FN64" s="17"/>
      <c r="FO64" s="17"/>
      <c r="FP64" s="17">
        <v>0</v>
      </c>
      <c r="FQ64" s="17"/>
      <c r="FR64" s="17"/>
      <c r="FS64" s="17"/>
      <c r="FT64" s="17"/>
      <c r="FU64" s="17"/>
      <c r="FV64" s="17"/>
      <c r="FW64" s="17"/>
      <c r="FX64" s="17"/>
      <c r="FY64" s="17"/>
      <c r="FZ64" s="17">
        <v>0</v>
      </c>
      <c r="GA64" s="17"/>
      <c r="GB64" s="17"/>
      <c r="GC64" s="17"/>
      <c r="GD64" s="17"/>
      <c r="GE64" s="17"/>
      <c r="GF64" s="17"/>
      <c r="GG64" s="17"/>
      <c r="GH64" s="17"/>
      <c r="GI64" s="17"/>
      <c r="GJ64" s="17"/>
      <c r="GK64" s="17"/>
      <c r="GL64" s="17"/>
      <c r="GM64" s="17"/>
      <c r="GN64" s="17">
        <v>1</v>
      </c>
      <c r="GO64" s="17">
        <v>0</v>
      </c>
      <c r="GP64" s="17"/>
      <c r="GQ64" s="17"/>
      <c r="GR64" s="17"/>
      <c r="GS64" s="17"/>
      <c r="GT64" s="17"/>
      <c r="GU64" s="17"/>
      <c r="GV64" s="17"/>
      <c r="GW64" s="17"/>
      <c r="GX64" s="17"/>
      <c r="GY64" s="17">
        <v>0</v>
      </c>
      <c r="GZ64" s="17"/>
      <c r="HA64" s="17"/>
      <c r="HB64" s="30"/>
    </row>
    <row r="65" spans="1:210" ht="25.5" customHeight="1" x14ac:dyDescent="0.2">
      <c r="A65" s="48">
        <v>64</v>
      </c>
      <c r="B65" s="3" t="s">
        <v>312</v>
      </c>
      <c r="C65" s="10" t="s">
        <v>88</v>
      </c>
      <c r="D65" s="24" t="s">
        <v>11</v>
      </c>
      <c r="E65" s="23">
        <v>57.16570844117954</v>
      </c>
      <c r="F65" s="147">
        <v>6516</v>
      </c>
      <c r="G65" s="18"/>
      <c r="H65" s="5">
        <v>59.514643377923939</v>
      </c>
      <c r="I65" s="5">
        <v>49.510178141983509</v>
      </c>
      <c r="J65" s="5">
        <v>58.209605460743916</v>
      </c>
      <c r="K65" s="5">
        <v>53.264718146265075</v>
      </c>
      <c r="L65" s="5">
        <v>61.697830970227606</v>
      </c>
      <c r="M65" s="5">
        <v>54.353063302847247</v>
      </c>
      <c r="N65" s="5">
        <v>55.643004935339526</v>
      </c>
      <c r="O65" s="5">
        <v>62.175968326242504</v>
      </c>
      <c r="P65" s="5">
        <v>59.007337451757436</v>
      </c>
      <c r="Q65" s="5">
        <v>57.880454330462051</v>
      </c>
      <c r="R65" s="5">
        <v>54.977963671121344</v>
      </c>
      <c r="S65" s="5">
        <v>58.731240862354461</v>
      </c>
      <c r="T65" s="5">
        <v>50.72878061110513</v>
      </c>
      <c r="U65" s="5">
        <v>55.539238667959665</v>
      </c>
      <c r="V65" s="5">
        <v>65.788376424203406</v>
      </c>
      <c r="W65" s="5">
        <v>56.725114994192694</v>
      </c>
      <c r="X65" s="5">
        <v>50.763137111795729</v>
      </c>
      <c r="Y65" s="18"/>
      <c r="Z65" s="153">
        <v>34.720853350003281</v>
      </c>
      <c r="AA65" s="165">
        <v>82.975991825575264</v>
      </c>
      <c r="AB65" s="5">
        <v>60.36932968916183</v>
      </c>
      <c r="AC65" s="5">
        <v>57.049502287305287</v>
      </c>
      <c r="AD65" s="5">
        <v>55.167980503494043</v>
      </c>
      <c r="AE65" s="5">
        <v>56.321778877264862</v>
      </c>
      <c r="AF65" s="5">
        <v>54.410775652852173</v>
      </c>
      <c r="AG65" s="5">
        <v>59.139199175236271</v>
      </c>
      <c r="AH65" s="5">
        <v>54.622146427541573</v>
      </c>
      <c r="AI65" s="5">
        <v>56.860871552994219</v>
      </c>
      <c r="AJ65" s="5">
        <v>53.153753363164583</v>
      </c>
      <c r="AK65" s="5">
        <v>65.783282920403295</v>
      </c>
      <c r="AL65" s="5">
        <v>50.72878061110513</v>
      </c>
      <c r="AM65" s="5">
        <v>48.660036976844076</v>
      </c>
      <c r="AN65" s="5">
        <v>52.533667990939733</v>
      </c>
      <c r="AO65" s="5">
        <v>64.273258659188215</v>
      </c>
      <c r="AP65" s="5">
        <v>67.6404799043206</v>
      </c>
      <c r="AQ65" s="5">
        <v>60.96069475441459</v>
      </c>
      <c r="AR65" s="5">
        <v>60.988451822614167</v>
      </c>
      <c r="AS65" s="5">
        <v>55.409752166611113</v>
      </c>
      <c r="AT65" s="5">
        <v>48.254602981796808</v>
      </c>
      <c r="AU65" s="5">
        <v>56.349618869951904</v>
      </c>
      <c r="AV65" s="5">
        <v>57.864374545526175</v>
      </c>
      <c r="AW65" s="5">
        <v>67.933096781254662</v>
      </c>
      <c r="AX65" s="5">
        <v>57.579595265913611</v>
      </c>
      <c r="AY65" s="5">
        <v>53.664164872812478</v>
      </c>
      <c r="AZ65" s="5">
        <v>58.119368094389891</v>
      </c>
      <c r="BA65" s="5">
        <v>52.076805144650692</v>
      </c>
      <c r="BB65" s="5">
        <v>62.098912662128491</v>
      </c>
      <c r="BC65" s="5">
        <v>59.787372745174615</v>
      </c>
      <c r="BD65" s="5">
        <v>55.156480936370237</v>
      </c>
      <c r="BE65" s="5">
        <v>64.285953222733454</v>
      </c>
      <c r="BF65" s="5">
        <v>61.018064334405523</v>
      </c>
      <c r="BG65" s="5">
        <v>53.523589142733897</v>
      </c>
      <c r="BH65" s="5">
        <v>50.810436351890097</v>
      </c>
      <c r="BI65" s="5">
        <v>48.111372392149157</v>
      </c>
      <c r="BJ65" s="5">
        <v>50.734075128817871</v>
      </c>
      <c r="BK65" s="5">
        <v>66.416923592459142</v>
      </c>
      <c r="BL65" s="5">
        <v>57.617973691544513</v>
      </c>
      <c r="BM65" s="5">
        <v>63.807063808009481</v>
      </c>
      <c r="BN65" s="5">
        <v>56.357387929431766</v>
      </c>
      <c r="BO65" s="5">
        <v>49.398494971914594</v>
      </c>
      <c r="BP65" s="5">
        <v>55.473676193109014</v>
      </c>
      <c r="BQ65" s="5">
        <v>34.720853350003281</v>
      </c>
      <c r="BR65" s="5">
        <v>49.510178141983509</v>
      </c>
      <c r="BS65" s="5">
        <v>48.86200640279759</v>
      </c>
      <c r="BT65" s="5">
        <v>57.765133477002216</v>
      </c>
      <c r="BU65" s="5">
        <v>44.334959130931942</v>
      </c>
      <c r="BV65" s="5"/>
      <c r="BW65" s="5">
        <v>54.511528064711797</v>
      </c>
      <c r="BX65" s="5">
        <v>82.975991825575264</v>
      </c>
      <c r="BY65" s="5">
        <v>59.208250415394858</v>
      </c>
      <c r="BZ65" s="5">
        <v>55.475187212662391</v>
      </c>
      <c r="CA65" s="5">
        <v>54.525514407069622</v>
      </c>
      <c r="CB65" s="5">
        <v>56.413833501971943</v>
      </c>
      <c r="CC65" s="5"/>
      <c r="CD65" s="5">
        <v>64.769175524337399</v>
      </c>
      <c r="CE65" s="5">
        <v>68.386402294597019</v>
      </c>
      <c r="CF65" s="5">
        <v>59.653419772114994</v>
      </c>
      <c r="CG65" s="5">
        <v>66.177228653466074</v>
      </c>
      <c r="CH65" s="5">
        <v>39.211407947803842</v>
      </c>
      <c r="CI65" s="5">
        <v>62.750332340554614</v>
      </c>
      <c r="CJ65" s="5">
        <v>53.721586310215564</v>
      </c>
      <c r="CK65" s="5">
        <v>57.284096014692828</v>
      </c>
      <c r="CL65" s="5">
        <v>60.285937725809092</v>
      </c>
      <c r="CM65" s="5">
        <v>57.943006318761626</v>
      </c>
      <c r="CN65" s="5">
        <v>67.735733769787316</v>
      </c>
      <c r="CO65" s="5">
        <v>46.152299344185941</v>
      </c>
      <c r="CP65" s="5">
        <v>71.016083653523864</v>
      </c>
      <c r="CQ65" s="5">
        <v>57.484712260942075</v>
      </c>
      <c r="CR65" s="5">
        <v>59.406543015942773</v>
      </c>
      <c r="CS65" s="5"/>
      <c r="CT65" s="5">
        <v>64.874844183800377</v>
      </c>
      <c r="CU65" s="5">
        <v>66.520644453461657</v>
      </c>
      <c r="CV65" s="5">
        <v>57.299607704259536</v>
      </c>
      <c r="CW65" s="5">
        <v>73.125132195295322</v>
      </c>
      <c r="CX65" s="5">
        <v>60.780460511934955</v>
      </c>
      <c r="CY65" s="5">
        <v>69.966104574462975</v>
      </c>
      <c r="CZ65" s="5">
        <v>56.47828914569061</v>
      </c>
      <c r="DA65" s="5">
        <v>69.739349094040008</v>
      </c>
      <c r="DB65" s="5">
        <v>64.859880403504604</v>
      </c>
      <c r="DC65" s="5">
        <v>62.994922626398463</v>
      </c>
      <c r="DD65" s="5">
        <v>69.888567894645092</v>
      </c>
      <c r="DE65" s="5"/>
      <c r="DF65" s="29">
        <v>0</v>
      </c>
      <c r="DG65" s="17">
        <v>0</v>
      </c>
      <c r="DH65" s="17">
        <v>0</v>
      </c>
      <c r="DI65" s="17">
        <v>0</v>
      </c>
      <c r="DJ65" s="17">
        <v>0</v>
      </c>
      <c r="DK65" s="17">
        <v>0</v>
      </c>
      <c r="DL65" s="17">
        <v>0</v>
      </c>
      <c r="DM65" s="17">
        <v>0</v>
      </c>
      <c r="DN65" s="17">
        <v>0</v>
      </c>
      <c r="DO65" s="17">
        <v>0</v>
      </c>
      <c r="DP65" s="17">
        <v>0</v>
      </c>
      <c r="DQ65" s="17">
        <v>0</v>
      </c>
      <c r="DR65" s="17">
        <v>0</v>
      </c>
      <c r="DS65" s="17">
        <v>0</v>
      </c>
      <c r="DT65" s="17">
        <v>1</v>
      </c>
      <c r="DU65" s="17">
        <v>0</v>
      </c>
      <c r="DV65" s="30">
        <v>0</v>
      </c>
      <c r="DW65" s="5"/>
      <c r="DX65" s="5"/>
      <c r="DY65" s="5"/>
      <c r="DZ65" s="29">
        <v>0</v>
      </c>
      <c r="EA65" s="17">
        <v>0</v>
      </c>
      <c r="EB65" s="17">
        <v>0</v>
      </c>
      <c r="EC65" s="17">
        <v>0</v>
      </c>
      <c r="ED65" s="17">
        <v>0</v>
      </c>
      <c r="EE65" s="17">
        <v>0</v>
      </c>
      <c r="EF65" s="17">
        <v>0</v>
      </c>
      <c r="EG65" s="17">
        <v>0</v>
      </c>
      <c r="EH65" s="17">
        <v>0</v>
      </c>
      <c r="EI65" s="17">
        <v>0</v>
      </c>
      <c r="EJ65" s="17">
        <v>0</v>
      </c>
      <c r="EK65" s="17">
        <v>0</v>
      </c>
      <c r="EL65" s="17">
        <v>0</v>
      </c>
      <c r="EM65" s="17">
        <v>0</v>
      </c>
      <c r="EN65" s="17">
        <v>1</v>
      </c>
      <c r="EO65" s="17">
        <v>0</v>
      </c>
      <c r="EP65" s="17">
        <v>0</v>
      </c>
      <c r="EQ65" s="17">
        <v>0</v>
      </c>
      <c r="ER65" s="17">
        <v>0</v>
      </c>
      <c r="ES65" s="17">
        <v>0</v>
      </c>
      <c r="ET65" s="17">
        <v>0</v>
      </c>
      <c r="EU65" s="17">
        <v>0</v>
      </c>
      <c r="EV65" s="17">
        <v>0</v>
      </c>
      <c r="EW65" s="17">
        <v>0</v>
      </c>
      <c r="EX65" s="17">
        <v>0</v>
      </c>
      <c r="EY65" s="17">
        <v>0</v>
      </c>
      <c r="EZ65" s="17">
        <v>0</v>
      </c>
      <c r="FA65" s="17">
        <v>0</v>
      </c>
      <c r="FB65" s="17">
        <v>0</v>
      </c>
      <c r="FC65" s="17">
        <v>0</v>
      </c>
      <c r="FD65" s="17">
        <v>0</v>
      </c>
      <c r="FE65" s="17">
        <v>0</v>
      </c>
      <c r="FF65" s="17">
        <v>0</v>
      </c>
      <c r="FG65" s="17">
        <v>0</v>
      </c>
      <c r="FH65" s="17">
        <v>0</v>
      </c>
      <c r="FI65" s="17">
        <v>0</v>
      </c>
      <c r="FJ65" s="17">
        <v>0</v>
      </c>
      <c r="FK65" s="17">
        <v>0</v>
      </c>
      <c r="FL65" s="17">
        <v>0</v>
      </c>
      <c r="FM65" s="17">
        <v>0</v>
      </c>
      <c r="FN65" s="17">
        <v>0</v>
      </c>
      <c r="FO65" s="17">
        <v>0</v>
      </c>
      <c r="FP65" s="17">
        <v>0</v>
      </c>
      <c r="FQ65" s="17">
        <v>0</v>
      </c>
      <c r="FR65" s="17">
        <v>0</v>
      </c>
      <c r="FS65" s="17">
        <v>0</v>
      </c>
      <c r="FT65" s="17"/>
      <c r="FU65" s="17">
        <v>0</v>
      </c>
      <c r="FV65" s="17">
        <v>1</v>
      </c>
      <c r="FW65" s="17">
        <v>0</v>
      </c>
      <c r="FX65" s="17">
        <v>0</v>
      </c>
      <c r="FY65" s="17">
        <v>0</v>
      </c>
      <c r="FZ65" s="17">
        <v>0</v>
      </c>
      <c r="GA65" s="17"/>
      <c r="GB65" s="17">
        <v>0</v>
      </c>
      <c r="GC65" s="17">
        <v>0</v>
      </c>
      <c r="GD65" s="17">
        <v>0</v>
      </c>
      <c r="GE65" s="17">
        <v>0</v>
      </c>
      <c r="GF65" s="17">
        <v>0</v>
      </c>
      <c r="GG65" s="17">
        <v>0</v>
      </c>
      <c r="GH65" s="17">
        <v>0</v>
      </c>
      <c r="GI65" s="17">
        <v>0</v>
      </c>
      <c r="GJ65" s="17">
        <v>0</v>
      </c>
      <c r="GK65" s="17">
        <v>0</v>
      </c>
      <c r="GL65" s="17">
        <v>0</v>
      </c>
      <c r="GM65" s="17">
        <v>0</v>
      </c>
      <c r="GN65" s="17">
        <v>0</v>
      </c>
      <c r="GO65" s="17">
        <v>0</v>
      </c>
      <c r="GP65" s="17">
        <v>0</v>
      </c>
      <c r="GQ65" s="17"/>
      <c r="GR65" s="17">
        <v>0</v>
      </c>
      <c r="GS65" s="17">
        <v>0</v>
      </c>
      <c r="GT65" s="17">
        <v>0</v>
      </c>
      <c r="GU65" s="17">
        <v>0</v>
      </c>
      <c r="GV65" s="17">
        <v>0</v>
      </c>
      <c r="GW65" s="17">
        <v>0</v>
      </c>
      <c r="GX65" s="17">
        <v>0</v>
      </c>
      <c r="GY65" s="17">
        <v>0</v>
      </c>
      <c r="GZ65" s="17">
        <v>0</v>
      </c>
      <c r="HA65" s="17">
        <v>0</v>
      </c>
      <c r="HB65" s="30">
        <v>0</v>
      </c>
    </row>
    <row r="66" spans="1:210" ht="25.5" customHeight="1" x14ac:dyDescent="0.2">
      <c r="A66" s="48">
        <v>65</v>
      </c>
      <c r="B66" s="3" t="s">
        <v>312</v>
      </c>
      <c r="C66" s="10" t="s">
        <v>55</v>
      </c>
      <c r="D66" s="24" t="s">
        <v>29</v>
      </c>
      <c r="E66" s="23">
        <v>60.811368487477409</v>
      </c>
      <c r="F66" s="147">
        <v>10764</v>
      </c>
      <c r="G66" s="18"/>
      <c r="H66" s="5">
        <v>57.290054900012599</v>
      </c>
      <c r="I66" s="5">
        <v>31.495469519601986</v>
      </c>
      <c r="J66" s="5">
        <v>57.703087848868307</v>
      </c>
      <c r="K66" s="5">
        <v>49.564029003176408</v>
      </c>
      <c r="L66" s="5">
        <v>31.75959220278645</v>
      </c>
      <c r="M66" s="5">
        <v>37.305816989382187</v>
      </c>
      <c r="N66" s="5">
        <v>72.564175678286318</v>
      </c>
      <c r="O66" s="5">
        <v>31.032517442063085</v>
      </c>
      <c r="P66" s="5">
        <v>75.986201269844713</v>
      </c>
      <c r="Q66" s="5">
        <v>73.355200206919235</v>
      </c>
      <c r="R66" s="5">
        <v>74.817424595973876</v>
      </c>
      <c r="S66" s="5">
        <v>36.321321564151539</v>
      </c>
      <c r="T66" s="5">
        <v>77.031673951970902</v>
      </c>
      <c r="U66" s="5">
        <v>79.550069813448232</v>
      </c>
      <c r="V66" s="5">
        <v>72.851385751303027</v>
      </c>
      <c r="W66" s="5">
        <v>42.602273657267361</v>
      </c>
      <c r="X66" s="5">
        <v>79.096221952048737</v>
      </c>
      <c r="Y66" s="18"/>
      <c r="Z66" s="153">
        <v>11.730045829909264</v>
      </c>
      <c r="AA66" s="165">
        <v>82.997189498047476</v>
      </c>
      <c r="AB66" s="5">
        <v>79.841582219195431</v>
      </c>
      <c r="AC66" s="5">
        <v>78.043235710414876</v>
      </c>
      <c r="AD66" s="5">
        <v>57.155440776155878</v>
      </c>
      <c r="AE66" s="5">
        <v>80.071951782315452</v>
      </c>
      <c r="AF66" s="5">
        <v>80.161868307366134</v>
      </c>
      <c r="AG66" s="5">
        <v>80.723681653806992</v>
      </c>
      <c r="AH66" s="5">
        <v>77.531023630623125</v>
      </c>
      <c r="AI66" s="5">
        <v>81.487932949942874</v>
      </c>
      <c r="AJ66" s="5">
        <v>79.951331586915387</v>
      </c>
      <c r="AK66" s="5">
        <v>82.997189498047476</v>
      </c>
      <c r="AL66" s="5">
        <v>77.031673951970902</v>
      </c>
      <c r="AM66" s="5">
        <v>79.021734568995811</v>
      </c>
      <c r="AN66" s="5">
        <v>60.386604238940414</v>
      </c>
      <c r="AO66" s="5">
        <v>82.087375503631733</v>
      </c>
      <c r="AP66" s="5">
        <v>60.944988802737399</v>
      </c>
      <c r="AQ66" s="5">
        <v>72.70572704170894</v>
      </c>
      <c r="AR66" s="5">
        <v>49.415115498017322</v>
      </c>
      <c r="AS66" s="5">
        <v>80.955357845758897</v>
      </c>
      <c r="AT66" s="5">
        <v>78.928113255183774</v>
      </c>
      <c r="AU66" s="5">
        <v>77.012385717733238</v>
      </c>
      <c r="AV66" s="5">
        <v>80.138210697895687</v>
      </c>
      <c r="AW66" s="5">
        <v>34.735945862995386</v>
      </c>
      <c r="AX66" s="5">
        <v>56.089540121284784</v>
      </c>
      <c r="AY66" s="5">
        <v>74.692168172141749</v>
      </c>
      <c r="AZ66" s="5">
        <v>79.713025372607817</v>
      </c>
      <c r="BA66" s="5">
        <v>33.194702809593011</v>
      </c>
      <c r="BB66" s="5">
        <v>72.476780554035457</v>
      </c>
      <c r="BC66" s="5">
        <v>68.823140290859044</v>
      </c>
      <c r="BD66" s="5">
        <v>51.037123052844336</v>
      </c>
      <c r="BE66" s="5">
        <v>68.235177575543176</v>
      </c>
      <c r="BF66" s="5">
        <v>39.863671574482083</v>
      </c>
      <c r="BG66" s="5">
        <v>28.551654399953978</v>
      </c>
      <c r="BH66" s="5">
        <v>43.819819202142128</v>
      </c>
      <c r="BI66" s="5">
        <v>71.633294615328708</v>
      </c>
      <c r="BJ66" s="5">
        <v>38.252934656497956</v>
      </c>
      <c r="BK66" s="5">
        <v>38.21865636526335</v>
      </c>
      <c r="BL66" s="5">
        <v>47.651080873016241</v>
      </c>
      <c r="BM66" s="5">
        <v>57.418341599582376</v>
      </c>
      <c r="BN66" s="5">
        <v>31.509419880473782</v>
      </c>
      <c r="BO66" s="5">
        <v>41.561358147380837</v>
      </c>
      <c r="BP66" s="5">
        <v>81.145708689500424</v>
      </c>
      <c r="BQ66" s="5">
        <v>48.306697788995308</v>
      </c>
      <c r="BR66" s="5">
        <v>31.495469519601986</v>
      </c>
      <c r="BS66" s="5">
        <v>37.886757637681661</v>
      </c>
      <c r="BT66" s="5">
        <v>28.526560633978161</v>
      </c>
      <c r="BU66" s="5">
        <v>41.531470898938124</v>
      </c>
      <c r="BV66" s="5">
        <v>63.426720425150819</v>
      </c>
      <c r="BW66" s="5">
        <v>78.037408806467454</v>
      </c>
      <c r="BX66" s="5">
        <v>20.826934450408132</v>
      </c>
      <c r="BY66" s="5">
        <v>72.117946325049886</v>
      </c>
      <c r="BZ66" s="5">
        <v>52.431480228532237</v>
      </c>
      <c r="CA66" s="5">
        <v>32.35799955666036</v>
      </c>
      <c r="CB66" s="5">
        <v>34.872624545456475</v>
      </c>
      <c r="CC66" s="5">
        <v>28.56453683376386</v>
      </c>
      <c r="CD66" s="5">
        <v>64.977715557323961</v>
      </c>
      <c r="CE66" s="5">
        <v>14.197967426150587</v>
      </c>
      <c r="CF66" s="5">
        <v>32.557524723005272</v>
      </c>
      <c r="CG66" s="5">
        <v>36.283204948644752</v>
      </c>
      <c r="CH66" s="5">
        <v>40.052909721250302</v>
      </c>
      <c r="CI66" s="5">
        <v>12.043061511334303</v>
      </c>
      <c r="CJ66" s="5">
        <v>21.250717640984117</v>
      </c>
      <c r="CK66" s="5">
        <v>29.393096316172816</v>
      </c>
      <c r="CL66" s="5">
        <v>19.316977139055343</v>
      </c>
      <c r="CM66" s="5">
        <v>36.038025317877533</v>
      </c>
      <c r="CN66" s="5">
        <v>63.395283375099396</v>
      </c>
      <c r="CO66" s="5">
        <v>55.403505109947716</v>
      </c>
      <c r="CP66" s="5">
        <v>30.99404963933215</v>
      </c>
      <c r="CQ66" s="5">
        <v>27.834439855825284</v>
      </c>
      <c r="CR66" s="5">
        <v>17.960587868367984</v>
      </c>
      <c r="CS66" s="5">
        <v>23.105475345505965</v>
      </c>
      <c r="CT66" s="5">
        <v>34.739187308382419</v>
      </c>
      <c r="CU66" s="5">
        <v>46.704132034015103</v>
      </c>
      <c r="CV66" s="5">
        <v>37.884600766019318</v>
      </c>
      <c r="CW66" s="5">
        <v>27.818133600874056</v>
      </c>
      <c r="CX66" s="5">
        <v>45.064942883501566</v>
      </c>
      <c r="CY66" s="5">
        <v>33.420488600912876</v>
      </c>
      <c r="CZ66" s="5">
        <v>21.43327246641266</v>
      </c>
      <c r="DA66" s="5">
        <v>11.730045829909264</v>
      </c>
      <c r="DB66" s="5">
        <v>65.803745069093452</v>
      </c>
      <c r="DC66" s="5">
        <v>22.89356632312068</v>
      </c>
      <c r="DD66" s="5">
        <v>15.762839444131371</v>
      </c>
      <c r="DE66" s="5"/>
      <c r="DF66" s="29">
        <v>0</v>
      </c>
      <c r="DG66" s="17">
        <v>-1</v>
      </c>
      <c r="DH66" s="17">
        <v>0</v>
      </c>
      <c r="DI66" s="17">
        <v>-1</v>
      </c>
      <c r="DJ66" s="17">
        <v>-1</v>
      </c>
      <c r="DK66" s="17">
        <v>-1</v>
      </c>
      <c r="DL66" s="17">
        <v>1</v>
      </c>
      <c r="DM66" s="17">
        <v>-1</v>
      </c>
      <c r="DN66" s="17">
        <v>1</v>
      </c>
      <c r="DO66" s="17">
        <v>1</v>
      </c>
      <c r="DP66" s="17">
        <v>1</v>
      </c>
      <c r="DQ66" s="17">
        <v>-1</v>
      </c>
      <c r="DR66" s="17">
        <v>1</v>
      </c>
      <c r="DS66" s="17">
        <v>1</v>
      </c>
      <c r="DT66" s="17">
        <v>1</v>
      </c>
      <c r="DU66" s="17">
        <v>-1</v>
      </c>
      <c r="DV66" s="30">
        <v>1</v>
      </c>
      <c r="DW66" s="5"/>
      <c r="DX66" s="5"/>
      <c r="DY66" s="5"/>
      <c r="DZ66" s="29">
        <v>1</v>
      </c>
      <c r="EA66" s="17">
        <v>1</v>
      </c>
      <c r="EB66" s="17">
        <v>0</v>
      </c>
      <c r="EC66" s="17">
        <v>1</v>
      </c>
      <c r="ED66" s="17">
        <v>1</v>
      </c>
      <c r="EE66" s="17">
        <v>1</v>
      </c>
      <c r="EF66" s="17">
        <v>1</v>
      </c>
      <c r="EG66" s="17">
        <v>1</v>
      </c>
      <c r="EH66" s="17">
        <v>1</v>
      </c>
      <c r="EI66" s="17">
        <v>1</v>
      </c>
      <c r="EJ66" s="17">
        <v>1</v>
      </c>
      <c r="EK66" s="17">
        <v>1</v>
      </c>
      <c r="EL66" s="17">
        <v>0</v>
      </c>
      <c r="EM66" s="17">
        <v>1</v>
      </c>
      <c r="EN66" s="17">
        <v>0</v>
      </c>
      <c r="EO66" s="17">
        <v>1</v>
      </c>
      <c r="EP66" s="17">
        <v>-1</v>
      </c>
      <c r="EQ66" s="17">
        <v>1</v>
      </c>
      <c r="ER66" s="17">
        <v>1</v>
      </c>
      <c r="ES66" s="17">
        <v>1</v>
      </c>
      <c r="ET66" s="17">
        <v>1</v>
      </c>
      <c r="EU66" s="17">
        <v>-1</v>
      </c>
      <c r="EV66" s="17">
        <v>0</v>
      </c>
      <c r="EW66" s="17">
        <v>1</v>
      </c>
      <c r="EX66" s="17">
        <v>1</v>
      </c>
      <c r="EY66" s="17">
        <v>-1</v>
      </c>
      <c r="EZ66" s="17">
        <v>1</v>
      </c>
      <c r="FA66" s="17">
        <v>0</v>
      </c>
      <c r="FB66" s="17">
        <v>-1</v>
      </c>
      <c r="FC66" s="17">
        <v>0</v>
      </c>
      <c r="FD66" s="17">
        <v>-1</v>
      </c>
      <c r="FE66" s="17">
        <v>-1</v>
      </c>
      <c r="FF66" s="17">
        <v>-1</v>
      </c>
      <c r="FG66" s="17">
        <v>1</v>
      </c>
      <c r="FH66" s="17">
        <v>-1</v>
      </c>
      <c r="FI66" s="17">
        <v>-1</v>
      </c>
      <c r="FJ66" s="17">
        <v>-1</v>
      </c>
      <c r="FK66" s="17">
        <v>0</v>
      </c>
      <c r="FL66" s="17">
        <v>-1</v>
      </c>
      <c r="FM66" s="17">
        <v>-1</v>
      </c>
      <c r="FN66" s="17">
        <v>1</v>
      </c>
      <c r="FO66" s="17">
        <v>0</v>
      </c>
      <c r="FP66" s="17">
        <v>-1</v>
      </c>
      <c r="FQ66" s="17">
        <v>-1</v>
      </c>
      <c r="FR66" s="17">
        <v>-1</v>
      </c>
      <c r="FS66" s="17">
        <v>-1</v>
      </c>
      <c r="FT66" s="17">
        <v>0</v>
      </c>
      <c r="FU66" s="17">
        <v>1</v>
      </c>
      <c r="FV66" s="17">
        <v>-1</v>
      </c>
      <c r="FW66" s="17">
        <v>0</v>
      </c>
      <c r="FX66" s="17">
        <v>0</v>
      </c>
      <c r="FY66" s="17">
        <v>-1</v>
      </c>
      <c r="FZ66" s="17">
        <v>-1</v>
      </c>
      <c r="GA66" s="17">
        <v>-1</v>
      </c>
      <c r="GB66" s="17">
        <v>0</v>
      </c>
      <c r="GC66" s="17">
        <v>-1</v>
      </c>
      <c r="GD66" s="17">
        <v>-1</v>
      </c>
      <c r="GE66" s="17">
        <v>-1</v>
      </c>
      <c r="GF66" s="17">
        <v>-1</v>
      </c>
      <c r="GG66" s="17">
        <v>-1</v>
      </c>
      <c r="GH66" s="17">
        <v>-1</v>
      </c>
      <c r="GI66" s="17">
        <v>-1</v>
      </c>
      <c r="GJ66" s="17">
        <v>-1</v>
      </c>
      <c r="GK66" s="17">
        <v>-1</v>
      </c>
      <c r="GL66" s="17">
        <v>0</v>
      </c>
      <c r="GM66" s="17">
        <v>0</v>
      </c>
      <c r="GN66" s="17">
        <v>-1</v>
      </c>
      <c r="GO66" s="17">
        <v>-1</v>
      </c>
      <c r="GP66" s="17">
        <v>-1</v>
      </c>
      <c r="GQ66" s="17">
        <v>-1</v>
      </c>
      <c r="GR66" s="17">
        <v>-1</v>
      </c>
      <c r="GS66" s="17">
        <v>0</v>
      </c>
      <c r="GT66" s="17">
        <v>-1</v>
      </c>
      <c r="GU66" s="17">
        <v>-1</v>
      </c>
      <c r="GV66" s="17">
        <v>-1</v>
      </c>
      <c r="GW66" s="17">
        <v>-1</v>
      </c>
      <c r="GX66" s="17">
        <v>-1</v>
      </c>
      <c r="GY66" s="17">
        <v>-1</v>
      </c>
      <c r="GZ66" s="17">
        <v>0</v>
      </c>
      <c r="HA66" s="17">
        <v>-1</v>
      </c>
      <c r="HB66" s="30">
        <v>-1</v>
      </c>
    </row>
    <row r="67" spans="1:210" ht="25.5" customHeight="1" x14ac:dyDescent="0.2">
      <c r="A67" s="48">
        <v>66</v>
      </c>
      <c r="B67" s="3" t="s">
        <v>312</v>
      </c>
      <c r="C67" s="10" t="s">
        <v>56</v>
      </c>
      <c r="D67" s="24" t="s">
        <v>8</v>
      </c>
      <c r="E67" s="23">
        <v>82.268979157759418</v>
      </c>
      <c r="F67" s="147">
        <v>16733</v>
      </c>
      <c r="G67" s="18"/>
      <c r="H67" s="5">
        <v>80.601516218900969</v>
      </c>
      <c r="I67" s="5">
        <v>88.173699854458405</v>
      </c>
      <c r="J67" s="5">
        <v>86.370570387180123</v>
      </c>
      <c r="K67" s="5">
        <v>86.595347726488242</v>
      </c>
      <c r="L67" s="5">
        <v>87.984476987276224</v>
      </c>
      <c r="M67" s="5">
        <v>86.131287987751477</v>
      </c>
      <c r="N67" s="5">
        <v>80.439467436026959</v>
      </c>
      <c r="O67" s="5">
        <v>88.056951603981688</v>
      </c>
      <c r="P67" s="5">
        <v>80.389986596974751</v>
      </c>
      <c r="Q67" s="5">
        <v>82.478579887483008</v>
      </c>
      <c r="R67" s="5">
        <v>76.654448321404587</v>
      </c>
      <c r="S67" s="5">
        <v>90.980202250436918</v>
      </c>
      <c r="T67" s="5">
        <v>80.732927584864811</v>
      </c>
      <c r="U67" s="5">
        <v>76.997673696011049</v>
      </c>
      <c r="V67" s="5">
        <v>83.011736630900373</v>
      </c>
      <c r="W67" s="5">
        <v>85.990063802857037</v>
      </c>
      <c r="X67" s="5">
        <v>71.625094918246702</v>
      </c>
      <c r="Y67" s="18"/>
      <c r="Z67" s="153">
        <v>67.164216326831934</v>
      </c>
      <c r="AA67" s="165">
        <v>97.108204136887423</v>
      </c>
      <c r="AB67" s="5">
        <v>74.880371892243161</v>
      </c>
      <c r="AC67" s="5">
        <v>82.429627361931651</v>
      </c>
      <c r="AD67" s="5">
        <v>79.001158744222906</v>
      </c>
      <c r="AE67" s="5">
        <v>83.571304773367245</v>
      </c>
      <c r="AF67" s="5">
        <v>76.056637008992553</v>
      </c>
      <c r="AG67" s="5">
        <v>77.252671498227826</v>
      </c>
      <c r="AH67" s="5">
        <v>78.940084153921291</v>
      </c>
      <c r="AI67" s="5">
        <v>74.179675898752322</v>
      </c>
      <c r="AJ67" s="5">
        <v>71.253064463296951</v>
      </c>
      <c r="AK67" s="5">
        <v>82.090345405534052</v>
      </c>
      <c r="AL67" s="5">
        <v>80.732927584864811</v>
      </c>
      <c r="AM67" s="5">
        <v>73.016136462346608</v>
      </c>
      <c r="AN67" s="5">
        <v>83.444373074692194</v>
      </c>
      <c r="AO67" s="5">
        <v>80.392854933010653</v>
      </c>
      <c r="AP67" s="5">
        <v>86.921478488137893</v>
      </c>
      <c r="AQ67" s="5">
        <v>86.388835134745705</v>
      </c>
      <c r="AR67" s="5">
        <v>93.215229961217645</v>
      </c>
      <c r="AS67" s="5">
        <v>78.022368822653959</v>
      </c>
      <c r="AT67" s="5">
        <v>67.164216326831934</v>
      </c>
      <c r="AU67" s="5">
        <v>73.659047631971703</v>
      </c>
      <c r="AV67" s="5">
        <v>81.811718918901207</v>
      </c>
      <c r="AW67" s="5">
        <v>83.379370474184668</v>
      </c>
      <c r="AX67" s="5">
        <v>82.672615605218198</v>
      </c>
      <c r="AY67" s="5">
        <v>78.04236578914751</v>
      </c>
      <c r="AZ67" s="5">
        <v>81.23573838282789</v>
      </c>
      <c r="BA67" s="5">
        <v>85.107748178204773</v>
      </c>
      <c r="BB67" s="5">
        <v>84.151298204561513</v>
      </c>
      <c r="BC67" s="5">
        <v>83.247002416735327</v>
      </c>
      <c r="BD67" s="5">
        <v>85.248121166579551</v>
      </c>
      <c r="BE67" s="5">
        <v>88.07908042872215</v>
      </c>
      <c r="BF67" s="5">
        <v>82.73137441989148</v>
      </c>
      <c r="BG67" s="5">
        <v>84.437130634569812</v>
      </c>
      <c r="BH67" s="5">
        <v>87.639229439187773</v>
      </c>
      <c r="BI67" s="5">
        <v>80.819572535110836</v>
      </c>
      <c r="BJ67" s="5">
        <v>87.09513045209043</v>
      </c>
      <c r="BK67" s="5">
        <v>85.063970261463965</v>
      </c>
      <c r="BL67" s="5">
        <v>81.996062765795415</v>
      </c>
      <c r="BM67" s="5">
        <v>82.247598324255549</v>
      </c>
      <c r="BN67" s="5">
        <v>90.326283103487043</v>
      </c>
      <c r="BO67" s="5">
        <v>85.244765367768565</v>
      </c>
      <c r="BP67" s="5">
        <v>86.115318158417892</v>
      </c>
      <c r="BQ67" s="5">
        <v>82.645945548731163</v>
      </c>
      <c r="BR67" s="5">
        <v>88.173699854458405</v>
      </c>
      <c r="BS67" s="5">
        <v>93.501092865613558</v>
      </c>
      <c r="BT67" s="5">
        <v>92.36842233506303</v>
      </c>
      <c r="BU67" s="5">
        <v>87.491837094152174</v>
      </c>
      <c r="BV67" s="5">
        <v>75.739106634014462</v>
      </c>
      <c r="BW67" s="5">
        <v>69.619197799149248</v>
      </c>
      <c r="BX67" s="5">
        <v>97.108204136887423</v>
      </c>
      <c r="BY67" s="5">
        <v>86.646094251368268</v>
      </c>
      <c r="BZ67" s="5">
        <v>88.827088508770188</v>
      </c>
      <c r="CA67" s="5">
        <v>89.28697370180744</v>
      </c>
      <c r="CB67" s="5">
        <v>88.51930423683136</v>
      </c>
      <c r="CC67" s="5">
        <v>93.263242328338862</v>
      </c>
      <c r="CD67" s="5">
        <v>93.008412141050073</v>
      </c>
      <c r="CE67" s="5">
        <v>86.68042221640232</v>
      </c>
      <c r="CF67" s="5">
        <v>90.699361038272585</v>
      </c>
      <c r="CG67" s="5">
        <v>93.051154335132125</v>
      </c>
      <c r="CH67" s="5">
        <v>94.574196178883</v>
      </c>
      <c r="CI67" s="5">
        <v>94.431640502188202</v>
      </c>
      <c r="CJ67" s="5">
        <v>93.487143032363036</v>
      </c>
      <c r="CK67" s="5">
        <v>93.411407153675214</v>
      </c>
      <c r="CL67" s="5">
        <v>88.497026466119308</v>
      </c>
      <c r="CM67" s="5">
        <v>96.125242976922522</v>
      </c>
      <c r="CN67" s="5">
        <v>89.536168578604133</v>
      </c>
      <c r="CO67" s="5">
        <v>90.426491275382119</v>
      </c>
      <c r="CP67" s="5">
        <v>94.797482671126616</v>
      </c>
      <c r="CQ67" s="5">
        <v>89.841202141080885</v>
      </c>
      <c r="CR67" s="5">
        <v>94.315493263000135</v>
      </c>
      <c r="CS67" s="5">
        <v>96.432601400574569</v>
      </c>
      <c r="CT67" s="5">
        <v>86.510083529350652</v>
      </c>
      <c r="CU67" s="5">
        <v>91.176744723920478</v>
      </c>
      <c r="CV67" s="5">
        <v>86.172534288847842</v>
      </c>
      <c r="CW67" s="5">
        <v>92.715385912086916</v>
      </c>
      <c r="CX67" s="5">
        <v>89.847533806587947</v>
      </c>
      <c r="CY67" s="5">
        <v>90.524675084905908</v>
      </c>
      <c r="CZ67" s="5">
        <v>90.052284236609481</v>
      </c>
      <c r="DA67" s="5">
        <v>94.527252736328577</v>
      </c>
      <c r="DB67" s="5">
        <v>92.029231781282633</v>
      </c>
      <c r="DC67" s="5">
        <v>93.618391012773998</v>
      </c>
      <c r="DD67" s="5">
        <v>96.545254325712477</v>
      </c>
      <c r="DE67" s="5"/>
      <c r="DF67" s="29">
        <v>0</v>
      </c>
      <c r="DG67" s="17">
        <v>0</v>
      </c>
      <c r="DH67" s="17">
        <v>1</v>
      </c>
      <c r="DI67" s="17">
        <v>1</v>
      </c>
      <c r="DJ67" s="17">
        <v>1</v>
      </c>
      <c r="DK67" s="17">
        <v>1</v>
      </c>
      <c r="DL67" s="17">
        <v>0</v>
      </c>
      <c r="DM67" s="17">
        <v>1</v>
      </c>
      <c r="DN67" s="17">
        <v>0</v>
      </c>
      <c r="DO67" s="17">
        <v>0</v>
      </c>
      <c r="DP67" s="17">
        <v>-1</v>
      </c>
      <c r="DQ67" s="17">
        <v>1</v>
      </c>
      <c r="DR67" s="17">
        <v>0</v>
      </c>
      <c r="DS67" s="17">
        <v>-1</v>
      </c>
      <c r="DT67" s="17">
        <v>0</v>
      </c>
      <c r="DU67" s="17">
        <v>1</v>
      </c>
      <c r="DV67" s="30">
        <v>-1</v>
      </c>
      <c r="DW67" s="5"/>
      <c r="DX67" s="5"/>
      <c r="DY67" s="5"/>
      <c r="DZ67" s="29">
        <v>-1</v>
      </c>
      <c r="EA67" s="17">
        <v>0</v>
      </c>
      <c r="EB67" s="17">
        <v>0</v>
      </c>
      <c r="EC67" s="17">
        <v>0</v>
      </c>
      <c r="ED67" s="17">
        <v>-1</v>
      </c>
      <c r="EE67" s="17">
        <v>0</v>
      </c>
      <c r="EF67" s="17">
        <v>0</v>
      </c>
      <c r="EG67" s="17">
        <v>-1</v>
      </c>
      <c r="EH67" s="17">
        <v>-1</v>
      </c>
      <c r="EI67" s="17">
        <v>0</v>
      </c>
      <c r="EJ67" s="17">
        <v>0</v>
      </c>
      <c r="EK67" s="17">
        <v>-1</v>
      </c>
      <c r="EL67" s="17">
        <v>0</v>
      </c>
      <c r="EM67" s="17">
        <v>0</v>
      </c>
      <c r="EN67" s="17">
        <v>1</v>
      </c>
      <c r="EO67" s="17">
        <v>0</v>
      </c>
      <c r="EP67" s="17">
        <v>1</v>
      </c>
      <c r="EQ67" s="17">
        <v>0</v>
      </c>
      <c r="ER67" s="17">
        <v>-1</v>
      </c>
      <c r="ES67" s="17">
        <v>-1</v>
      </c>
      <c r="ET67" s="17">
        <v>0</v>
      </c>
      <c r="EU67" s="17">
        <v>0</v>
      </c>
      <c r="EV67" s="17">
        <v>0</v>
      </c>
      <c r="EW67" s="17">
        <v>0</v>
      </c>
      <c r="EX67" s="17">
        <v>0</v>
      </c>
      <c r="EY67" s="17">
        <v>0</v>
      </c>
      <c r="EZ67" s="17">
        <v>0</v>
      </c>
      <c r="FA67" s="17">
        <v>0</v>
      </c>
      <c r="FB67" s="17">
        <v>0</v>
      </c>
      <c r="FC67" s="17">
        <v>1</v>
      </c>
      <c r="FD67" s="17">
        <v>0</v>
      </c>
      <c r="FE67" s="17">
        <v>0</v>
      </c>
      <c r="FF67" s="17">
        <v>1</v>
      </c>
      <c r="FG67" s="17">
        <v>0</v>
      </c>
      <c r="FH67" s="17">
        <v>0</v>
      </c>
      <c r="FI67" s="17">
        <v>0</v>
      </c>
      <c r="FJ67" s="17">
        <v>0</v>
      </c>
      <c r="FK67" s="17">
        <v>0</v>
      </c>
      <c r="FL67" s="17">
        <v>0</v>
      </c>
      <c r="FM67" s="17">
        <v>0</v>
      </c>
      <c r="FN67" s="17">
        <v>0</v>
      </c>
      <c r="FO67" s="17">
        <v>0</v>
      </c>
      <c r="FP67" s="17">
        <v>0</v>
      </c>
      <c r="FQ67" s="17">
        <v>1</v>
      </c>
      <c r="FR67" s="17">
        <v>1</v>
      </c>
      <c r="FS67" s="17">
        <v>0</v>
      </c>
      <c r="FT67" s="17">
        <v>0</v>
      </c>
      <c r="FU67" s="17">
        <v>-1</v>
      </c>
      <c r="FV67" s="17">
        <v>1</v>
      </c>
      <c r="FW67" s="17">
        <v>0</v>
      </c>
      <c r="FX67" s="17">
        <v>0</v>
      </c>
      <c r="FY67" s="17">
        <v>0</v>
      </c>
      <c r="FZ67" s="17">
        <v>0</v>
      </c>
      <c r="GA67" s="17">
        <v>1</v>
      </c>
      <c r="GB67" s="17">
        <v>1</v>
      </c>
      <c r="GC67" s="17">
        <v>0</v>
      </c>
      <c r="GD67" s="17">
        <v>0</v>
      </c>
      <c r="GE67" s="17">
        <v>1</v>
      </c>
      <c r="GF67" s="17">
        <v>1</v>
      </c>
      <c r="GG67" s="17">
        <v>1</v>
      </c>
      <c r="GH67" s="17">
        <v>1</v>
      </c>
      <c r="GI67" s="17">
        <v>1</v>
      </c>
      <c r="GJ67" s="17">
        <v>0</v>
      </c>
      <c r="GK67" s="17">
        <v>1</v>
      </c>
      <c r="GL67" s="17">
        <v>0</v>
      </c>
      <c r="GM67" s="17">
        <v>0</v>
      </c>
      <c r="GN67" s="17">
        <v>1</v>
      </c>
      <c r="GO67" s="17">
        <v>0</v>
      </c>
      <c r="GP67" s="17">
        <v>1</v>
      </c>
      <c r="GQ67" s="17">
        <v>1</v>
      </c>
      <c r="GR67" s="17">
        <v>0</v>
      </c>
      <c r="GS67" s="17">
        <v>0</v>
      </c>
      <c r="GT67" s="17">
        <v>0</v>
      </c>
      <c r="GU67" s="17">
        <v>1</v>
      </c>
      <c r="GV67" s="17">
        <v>1</v>
      </c>
      <c r="GW67" s="17">
        <v>0</v>
      </c>
      <c r="GX67" s="17">
        <v>0</v>
      </c>
      <c r="GY67" s="17">
        <v>1</v>
      </c>
      <c r="GZ67" s="17">
        <v>1</v>
      </c>
      <c r="HA67" s="17">
        <v>1</v>
      </c>
      <c r="HB67" s="30">
        <v>1</v>
      </c>
    </row>
    <row r="68" spans="1:210" ht="25.5" customHeight="1" x14ac:dyDescent="0.2">
      <c r="A68" s="48">
        <v>67</v>
      </c>
      <c r="B68" s="3" t="s">
        <v>312</v>
      </c>
      <c r="C68" s="10" t="s">
        <v>57</v>
      </c>
      <c r="D68" s="24" t="s">
        <v>29</v>
      </c>
      <c r="E68" s="23">
        <v>73.232166055519329</v>
      </c>
      <c r="F68" s="147">
        <v>3102</v>
      </c>
      <c r="G68" s="18"/>
      <c r="H68" s="5">
        <v>79.138817107151908</v>
      </c>
      <c r="I68" s="5"/>
      <c r="J68" s="5">
        <v>74.051799510231234</v>
      </c>
      <c r="K68" s="5">
        <v>79.021938696579085</v>
      </c>
      <c r="L68" s="5">
        <v>78.190654288739253</v>
      </c>
      <c r="M68" s="5">
        <v>66.415859290343022</v>
      </c>
      <c r="N68" s="5">
        <v>68.338172034792336</v>
      </c>
      <c r="O68" s="5">
        <v>73.453844875459254</v>
      </c>
      <c r="P68" s="5">
        <v>75.210833891658467</v>
      </c>
      <c r="Q68" s="5">
        <v>70.076342654156434</v>
      </c>
      <c r="R68" s="5">
        <v>73.159568735047813</v>
      </c>
      <c r="S68" s="5">
        <v>76.774629112234265</v>
      </c>
      <c r="T68" s="5">
        <v>72.621781808076776</v>
      </c>
      <c r="U68" s="5">
        <v>73.319869992348913</v>
      </c>
      <c r="V68" s="5">
        <v>70.097034146700935</v>
      </c>
      <c r="W68" s="5">
        <v>86.247493073365746</v>
      </c>
      <c r="X68" s="5">
        <v>66.19514182607206</v>
      </c>
      <c r="Y68" s="18"/>
      <c r="Z68" s="153">
        <v>40.483237824139572</v>
      </c>
      <c r="AA68" s="165">
        <v>88.365444975811897</v>
      </c>
      <c r="AB68" s="5">
        <v>79.685697598029321</v>
      </c>
      <c r="AC68" s="5">
        <v>63.319092957706225</v>
      </c>
      <c r="AD68" s="5">
        <v>80.046968608886331</v>
      </c>
      <c r="AE68" s="5">
        <v>69.277090933161972</v>
      </c>
      <c r="AF68" s="5">
        <v>82.063640738063512</v>
      </c>
      <c r="AG68" s="5">
        <v>67.124704987629485</v>
      </c>
      <c r="AH68" s="5">
        <v>65.712364224236325</v>
      </c>
      <c r="AI68" s="5">
        <v>77.371927269813668</v>
      </c>
      <c r="AJ68" s="5">
        <v>73.471957717151568</v>
      </c>
      <c r="AK68" s="5">
        <v>76.567577417732394</v>
      </c>
      <c r="AL68" s="5">
        <v>72.621781808076776</v>
      </c>
      <c r="AM68" s="5">
        <v>69.106852289796379</v>
      </c>
      <c r="AN68" s="5">
        <v>81.090991546246258</v>
      </c>
      <c r="AO68" s="5">
        <v>66.698970050002202</v>
      </c>
      <c r="AP68" s="5">
        <v>77.798929562776379</v>
      </c>
      <c r="AQ68" s="5">
        <v>76.64363662264347</v>
      </c>
      <c r="AR68" s="5"/>
      <c r="AS68" s="5">
        <v>68.69029941674269</v>
      </c>
      <c r="AT68" s="5">
        <v>71.289661818018928</v>
      </c>
      <c r="AU68" s="5">
        <v>65.191242092598117</v>
      </c>
      <c r="AV68" s="5">
        <v>81.509523394326493</v>
      </c>
      <c r="AW68" s="5">
        <v>76.463983409795077</v>
      </c>
      <c r="AX68" s="5">
        <v>88.365444975811897</v>
      </c>
      <c r="AY68" s="5">
        <v>75.116177445094834</v>
      </c>
      <c r="AZ68" s="5">
        <v>75.131856138541067</v>
      </c>
      <c r="BA68" s="5">
        <v>78.953658778191112</v>
      </c>
      <c r="BB68" s="5">
        <v>79.331054355861966</v>
      </c>
      <c r="BC68" s="5">
        <v>74.579335422852083</v>
      </c>
      <c r="BD68" s="5">
        <v>80.905556367825596</v>
      </c>
      <c r="BE68" s="5">
        <v>76.727904255489975</v>
      </c>
      <c r="BF68" s="5">
        <v>85.821580067662325</v>
      </c>
      <c r="BG68" s="5">
        <v>86.074884973331947</v>
      </c>
      <c r="BH68" s="5">
        <v>71.278372954231301</v>
      </c>
      <c r="BI68" s="5">
        <v>64.944452042860661</v>
      </c>
      <c r="BJ68" s="5">
        <v>69.207730662584837</v>
      </c>
      <c r="BK68" s="5">
        <v>83.404470349046804</v>
      </c>
      <c r="BL68" s="5">
        <v>67.199017115913222</v>
      </c>
      <c r="BM68" s="5">
        <v>78.051845612066984</v>
      </c>
      <c r="BN68" s="5"/>
      <c r="BO68" s="5"/>
      <c r="BP68" s="5"/>
      <c r="BQ68" s="5">
        <v>40.483237824139572</v>
      </c>
      <c r="BR68" s="5"/>
      <c r="BS68" s="5"/>
      <c r="BT68" s="5"/>
      <c r="BU68" s="5"/>
      <c r="BV68" s="5"/>
      <c r="BW68" s="5">
        <v>51.946488181949711</v>
      </c>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29">
        <v>0</v>
      </c>
      <c r="DG68" s="17"/>
      <c r="DH68" s="17">
        <v>0</v>
      </c>
      <c r="DI68" s="17">
        <v>0</v>
      </c>
      <c r="DJ68" s="17">
        <v>0</v>
      </c>
      <c r="DK68" s="17">
        <v>0</v>
      </c>
      <c r="DL68" s="17">
        <v>0</v>
      </c>
      <c r="DM68" s="17">
        <v>0</v>
      </c>
      <c r="DN68" s="17">
        <v>0</v>
      </c>
      <c r="DO68" s="17">
        <v>0</v>
      </c>
      <c r="DP68" s="17">
        <v>0</v>
      </c>
      <c r="DQ68" s="17">
        <v>0</v>
      </c>
      <c r="DR68" s="17">
        <v>0</v>
      </c>
      <c r="DS68" s="17">
        <v>0</v>
      </c>
      <c r="DT68" s="17">
        <v>0</v>
      </c>
      <c r="DU68" s="17">
        <v>1</v>
      </c>
      <c r="DV68" s="30">
        <v>0</v>
      </c>
      <c r="DW68" s="5"/>
      <c r="DX68" s="5"/>
      <c r="DY68" s="5"/>
      <c r="DZ68" s="29">
        <v>0</v>
      </c>
      <c r="EA68" s="17">
        <v>0</v>
      </c>
      <c r="EB68" s="17">
        <v>0</v>
      </c>
      <c r="EC68" s="17">
        <v>0</v>
      </c>
      <c r="ED68" s="17">
        <v>0</v>
      </c>
      <c r="EE68" s="17">
        <v>0</v>
      </c>
      <c r="EF68" s="17">
        <v>0</v>
      </c>
      <c r="EG68" s="17">
        <v>0</v>
      </c>
      <c r="EH68" s="17">
        <v>0</v>
      </c>
      <c r="EI68" s="17">
        <v>0</v>
      </c>
      <c r="EJ68" s="17">
        <v>0</v>
      </c>
      <c r="EK68" s="17">
        <v>0</v>
      </c>
      <c r="EL68" s="17">
        <v>0</v>
      </c>
      <c r="EM68" s="17">
        <v>0</v>
      </c>
      <c r="EN68" s="17">
        <v>0</v>
      </c>
      <c r="EO68" s="17">
        <v>0</v>
      </c>
      <c r="EP68" s="17"/>
      <c r="EQ68" s="17">
        <v>0</v>
      </c>
      <c r="ER68" s="17">
        <v>0</v>
      </c>
      <c r="ES68" s="17">
        <v>0</v>
      </c>
      <c r="ET68" s="17">
        <v>0</v>
      </c>
      <c r="EU68" s="17">
        <v>0</v>
      </c>
      <c r="EV68" s="17">
        <v>1</v>
      </c>
      <c r="EW68" s="17">
        <v>0</v>
      </c>
      <c r="EX68" s="17">
        <v>0</v>
      </c>
      <c r="EY68" s="17">
        <v>0</v>
      </c>
      <c r="EZ68" s="17">
        <v>0</v>
      </c>
      <c r="FA68" s="17">
        <v>0</v>
      </c>
      <c r="FB68" s="17">
        <v>0</v>
      </c>
      <c r="FC68" s="17">
        <v>0</v>
      </c>
      <c r="FD68" s="17">
        <v>0</v>
      </c>
      <c r="FE68" s="17">
        <v>0</v>
      </c>
      <c r="FF68" s="17">
        <v>0</v>
      </c>
      <c r="FG68" s="17">
        <v>0</v>
      </c>
      <c r="FH68" s="17">
        <v>0</v>
      </c>
      <c r="FI68" s="17">
        <v>0</v>
      </c>
      <c r="FJ68" s="17">
        <v>0</v>
      </c>
      <c r="FK68" s="17">
        <v>0</v>
      </c>
      <c r="FL68" s="17"/>
      <c r="FM68" s="17"/>
      <c r="FN68" s="17"/>
      <c r="FO68" s="17">
        <v>-1</v>
      </c>
      <c r="FP68" s="17"/>
      <c r="FQ68" s="17"/>
      <c r="FR68" s="17"/>
      <c r="FS68" s="17"/>
      <c r="FT68" s="17"/>
      <c r="FU68" s="17">
        <v>-1</v>
      </c>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30"/>
    </row>
    <row r="69" spans="1:210" ht="25.5" customHeight="1" x14ac:dyDescent="0.2">
      <c r="A69" s="48">
        <v>69</v>
      </c>
      <c r="B69" s="3" t="s">
        <v>312</v>
      </c>
      <c r="C69" s="10" t="s">
        <v>58</v>
      </c>
      <c r="D69" s="24" t="s">
        <v>18</v>
      </c>
      <c r="E69" s="23">
        <v>61.676206438211288</v>
      </c>
      <c r="F69" s="147">
        <v>17621</v>
      </c>
      <c r="G69" s="18"/>
      <c r="H69" s="5">
        <v>72.6957246862262</v>
      </c>
      <c r="I69" s="5">
        <v>69.895997001083387</v>
      </c>
      <c r="J69" s="5">
        <v>64.784760314479882</v>
      </c>
      <c r="K69" s="5">
        <v>61.201330181568835</v>
      </c>
      <c r="L69" s="5">
        <v>70.707392468047232</v>
      </c>
      <c r="M69" s="5">
        <v>61.812227805765353</v>
      </c>
      <c r="N69" s="5">
        <v>58.577233185742131</v>
      </c>
      <c r="O69" s="5">
        <v>74.098432015668877</v>
      </c>
      <c r="P69" s="5">
        <v>66.883656352087272</v>
      </c>
      <c r="Q69" s="5">
        <v>59.88445997851489</v>
      </c>
      <c r="R69" s="5">
        <v>51.18746335726734</v>
      </c>
      <c r="S69" s="5">
        <v>68.315844873317801</v>
      </c>
      <c r="T69" s="5">
        <v>69.220480081532372</v>
      </c>
      <c r="U69" s="5">
        <v>57.580338368796035</v>
      </c>
      <c r="V69" s="5">
        <v>54.35085441927199</v>
      </c>
      <c r="W69" s="5">
        <v>64.307397277358902</v>
      </c>
      <c r="X69" s="5">
        <v>46.624050100798023</v>
      </c>
      <c r="Y69" s="18"/>
      <c r="Z69" s="153">
        <v>41.634588144668768</v>
      </c>
      <c r="AA69" s="165">
        <v>84.686960056207312</v>
      </c>
      <c r="AB69" s="5">
        <v>46.982298787471208</v>
      </c>
      <c r="AC69" s="5">
        <v>62.185501746975326</v>
      </c>
      <c r="AD69" s="5">
        <v>70.531631359664132</v>
      </c>
      <c r="AE69" s="5">
        <v>62.776649635271077</v>
      </c>
      <c r="AF69" s="5">
        <v>54.377004557301809</v>
      </c>
      <c r="AG69" s="5">
        <v>58.381514608400877</v>
      </c>
      <c r="AH69" s="5">
        <v>65.18164468787792</v>
      </c>
      <c r="AI69" s="5">
        <v>69.439225252450441</v>
      </c>
      <c r="AJ69" s="5">
        <v>58.761544234453197</v>
      </c>
      <c r="AK69" s="5">
        <v>54.323241390277474</v>
      </c>
      <c r="AL69" s="5">
        <v>69.220480081532372</v>
      </c>
      <c r="AM69" s="5">
        <v>47.604231968538855</v>
      </c>
      <c r="AN69" s="5">
        <v>55.659813985825267</v>
      </c>
      <c r="AO69" s="5">
        <v>43.643890583131785</v>
      </c>
      <c r="AP69" s="5">
        <v>71.192944108383514</v>
      </c>
      <c r="AQ69" s="5">
        <v>70.369152253119623</v>
      </c>
      <c r="AR69" s="5">
        <v>57.491777367187979</v>
      </c>
      <c r="AS69" s="5">
        <v>55.699292418897983</v>
      </c>
      <c r="AT69" s="5">
        <v>41.634588144668768</v>
      </c>
      <c r="AU69" s="5">
        <v>50.55883347149458</v>
      </c>
      <c r="AV69" s="5">
        <v>51.66926968510991</v>
      </c>
      <c r="AW69" s="5">
        <v>67.216954657239683</v>
      </c>
      <c r="AX69" s="5">
        <v>60.027213812500769</v>
      </c>
      <c r="AY69" s="5">
        <v>44.192126827195722</v>
      </c>
      <c r="AZ69" s="5">
        <v>65.35075970263577</v>
      </c>
      <c r="BA69" s="5">
        <v>67.58336018706737</v>
      </c>
      <c r="BB69" s="5">
        <v>62.852752260562553</v>
      </c>
      <c r="BC69" s="5">
        <v>69.560839835793161</v>
      </c>
      <c r="BD69" s="5">
        <v>61.558126262509219</v>
      </c>
      <c r="BE69" s="5">
        <v>66.615835617199821</v>
      </c>
      <c r="BF69" s="5">
        <v>70.174446973073458</v>
      </c>
      <c r="BG69" s="5">
        <v>72.007808662496913</v>
      </c>
      <c r="BH69" s="5">
        <v>61.227696634200178</v>
      </c>
      <c r="BI69" s="5">
        <v>64.049583949741134</v>
      </c>
      <c r="BJ69" s="5">
        <v>62.654034485552934</v>
      </c>
      <c r="BK69" s="5">
        <v>77.626035175502622</v>
      </c>
      <c r="BL69" s="5">
        <v>61.792999774099854</v>
      </c>
      <c r="BM69" s="5">
        <v>74.960400596873427</v>
      </c>
      <c r="BN69" s="5">
        <v>59.749725963334186</v>
      </c>
      <c r="BO69" s="5">
        <v>58.2552183147981</v>
      </c>
      <c r="BP69" s="5">
        <v>74.815034347629322</v>
      </c>
      <c r="BQ69" s="5">
        <v>54.997055101076832</v>
      </c>
      <c r="BR69" s="5">
        <v>69.895997001083387</v>
      </c>
      <c r="BS69" s="5">
        <v>62.998662262073488</v>
      </c>
      <c r="BT69" s="5">
        <v>74.473322485637595</v>
      </c>
      <c r="BU69" s="5">
        <v>53.252754524309331</v>
      </c>
      <c r="BV69" s="5">
        <v>47.940083598563085</v>
      </c>
      <c r="BW69" s="5">
        <v>44.145048122562898</v>
      </c>
      <c r="BX69" s="5">
        <v>84.686960056207312</v>
      </c>
      <c r="BY69" s="5">
        <v>58.780902898187037</v>
      </c>
      <c r="BZ69" s="5">
        <v>65.718405898293341</v>
      </c>
      <c r="CA69" s="5">
        <v>56.478091288509788</v>
      </c>
      <c r="CB69" s="5">
        <v>71.65434334588187</v>
      </c>
      <c r="CC69" s="5">
        <v>78.020727833465216</v>
      </c>
      <c r="CD69" s="5">
        <v>59.349893734104931</v>
      </c>
      <c r="CE69" s="5">
        <v>62.425108904890159</v>
      </c>
      <c r="CF69" s="5">
        <v>68.127782364085746</v>
      </c>
      <c r="CG69" s="5">
        <v>77.777050425460217</v>
      </c>
      <c r="CH69" s="5">
        <v>53.360412181135686</v>
      </c>
      <c r="CI69" s="5">
        <v>75.394397116592742</v>
      </c>
      <c r="CJ69" s="5">
        <v>74.688584581018731</v>
      </c>
      <c r="CK69" s="5">
        <v>56.723916147960281</v>
      </c>
      <c r="CL69" s="5">
        <v>59.526825501078342</v>
      </c>
      <c r="CM69" s="5">
        <v>69.78358187529318</v>
      </c>
      <c r="CN69" s="5">
        <v>70.84536156212593</v>
      </c>
      <c r="CO69" s="5">
        <v>77.109433832303665</v>
      </c>
      <c r="CP69" s="5">
        <v>76.904707493441279</v>
      </c>
      <c r="CQ69" s="5">
        <v>77.424893215774958</v>
      </c>
      <c r="CR69" s="5">
        <v>77.613376794398661</v>
      </c>
      <c r="CS69" s="5">
        <v>72.071388592967452</v>
      </c>
      <c r="CT69" s="5">
        <v>67.173519524381788</v>
      </c>
      <c r="CU69" s="5">
        <v>73.023799620612323</v>
      </c>
      <c r="CV69" s="5">
        <v>60.306653000101583</v>
      </c>
      <c r="CW69" s="5">
        <v>70.745986628122182</v>
      </c>
      <c r="CX69" s="5">
        <v>71.748186304907051</v>
      </c>
      <c r="CY69" s="5">
        <v>69.672245374667725</v>
      </c>
      <c r="CZ69" s="5">
        <v>66.015437051849929</v>
      </c>
      <c r="DA69" s="5">
        <v>80.021188651953651</v>
      </c>
      <c r="DB69" s="5">
        <v>65.26473231726898</v>
      </c>
      <c r="DC69" s="5">
        <v>68.404524680938522</v>
      </c>
      <c r="DD69" s="5">
        <v>71.687773917931537</v>
      </c>
      <c r="DE69" s="5"/>
      <c r="DF69" s="29">
        <v>1</v>
      </c>
      <c r="DG69" s="17">
        <v>0</v>
      </c>
      <c r="DH69" s="17">
        <v>0</v>
      </c>
      <c r="DI69" s="17">
        <v>0</v>
      </c>
      <c r="DJ69" s="17">
        <v>1</v>
      </c>
      <c r="DK69" s="17">
        <v>0</v>
      </c>
      <c r="DL69" s="17">
        <v>0</v>
      </c>
      <c r="DM69" s="17">
        <v>1</v>
      </c>
      <c r="DN69" s="17">
        <v>1</v>
      </c>
      <c r="DO69" s="17">
        <v>0</v>
      </c>
      <c r="DP69" s="17">
        <v>-1</v>
      </c>
      <c r="DQ69" s="17">
        <v>1</v>
      </c>
      <c r="DR69" s="17">
        <v>1</v>
      </c>
      <c r="DS69" s="17">
        <v>0</v>
      </c>
      <c r="DT69" s="17">
        <v>-1</v>
      </c>
      <c r="DU69" s="17">
        <v>0</v>
      </c>
      <c r="DV69" s="30">
        <v>-1</v>
      </c>
      <c r="DW69" s="5"/>
      <c r="DX69" s="5"/>
      <c r="DY69" s="5"/>
      <c r="DZ69" s="29">
        <v>-1</v>
      </c>
      <c r="EA69" s="17">
        <v>0</v>
      </c>
      <c r="EB69" s="17">
        <v>1</v>
      </c>
      <c r="EC69" s="17">
        <v>0</v>
      </c>
      <c r="ED69" s="17">
        <v>-1</v>
      </c>
      <c r="EE69" s="17">
        <v>0</v>
      </c>
      <c r="EF69" s="17">
        <v>0</v>
      </c>
      <c r="EG69" s="17">
        <v>1</v>
      </c>
      <c r="EH69" s="17">
        <v>0</v>
      </c>
      <c r="EI69" s="17">
        <v>-1</v>
      </c>
      <c r="EJ69" s="17">
        <v>1</v>
      </c>
      <c r="EK69" s="17">
        <v>-1</v>
      </c>
      <c r="EL69" s="17">
        <v>0</v>
      </c>
      <c r="EM69" s="17">
        <v>-1</v>
      </c>
      <c r="EN69" s="17">
        <v>1</v>
      </c>
      <c r="EO69" s="17">
        <v>1</v>
      </c>
      <c r="EP69" s="17">
        <v>0</v>
      </c>
      <c r="EQ69" s="17">
        <v>0</v>
      </c>
      <c r="ER69" s="17">
        <v>-1</v>
      </c>
      <c r="ES69" s="17">
        <v>-1</v>
      </c>
      <c r="ET69" s="17">
        <v>-1</v>
      </c>
      <c r="EU69" s="17">
        <v>0</v>
      </c>
      <c r="EV69" s="17">
        <v>0</v>
      </c>
      <c r="EW69" s="17">
        <v>-1</v>
      </c>
      <c r="EX69" s="17">
        <v>0</v>
      </c>
      <c r="EY69" s="17">
        <v>0</v>
      </c>
      <c r="EZ69" s="17">
        <v>0</v>
      </c>
      <c r="FA69" s="17">
        <v>1</v>
      </c>
      <c r="FB69" s="17">
        <v>0</v>
      </c>
      <c r="FC69" s="17">
        <v>0</v>
      </c>
      <c r="FD69" s="17">
        <v>1</v>
      </c>
      <c r="FE69" s="17">
        <v>1</v>
      </c>
      <c r="FF69" s="17">
        <v>0</v>
      </c>
      <c r="FG69" s="17">
        <v>0</v>
      </c>
      <c r="FH69" s="17">
        <v>0</v>
      </c>
      <c r="FI69" s="17">
        <v>1</v>
      </c>
      <c r="FJ69" s="17">
        <v>0</v>
      </c>
      <c r="FK69" s="17">
        <v>1</v>
      </c>
      <c r="FL69" s="17">
        <v>0</v>
      </c>
      <c r="FM69" s="17">
        <v>0</v>
      </c>
      <c r="FN69" s="17">
        <v>1</v>
      </c>
      <c r="FO69" s="17">
        <v>0</v>
      </c>
      <c r="FP69" s="17">
        <v>0</v>
      </c>
      <c r="FQ69" s="17">
        <v>0</v>
      </c>
      <c r="FR69" s="17">
        <v>0</v>
      </c>
      <c r="FS69" s="17">
        <v>0</v>
      </c>
      <c r="FT69" s="17">
        <v>-1</v>
      </c>
      <c r="FU69" s="17">
        <v>-1</v>
      </c>
      <c r="FV69" s="17">
        <v>1</v>
      </c>
      <c r="FW69" s="17">
        <v>0</v>
      </c>
      <c r="FX69" s="17">
        <v>0</v>
      </c>
      <c r="FY69" s="17">
        <v>0</v>
      </c>
      <c r="FZ69" s="17">
        <v>0</v>
      </c>
      <c r="GA69" s="17">
        <v>1</v>
      </c>
      <c r="GB69" s="17">
        <v>0</v>
      </c>
      <c r="GC69" s="17">
        <v>0</v>
      </c>
      <c r="GD69" s="17">
        <v>0</v>
      </c>
      <c r="GE69" s="17">
        <v>1</v>
      </c>
      <c r="GF69" s="17">
        <v>0</v>
      </c>
      <c r="GG69" s="17">
        <v>1</v>
      </c>
      <c r="GH69" s="17">
        <v>0</v>
      </c>
      <c r="GI69" s="17">
        <v>0</v>
      </c>
      <c r="GJ69" s="17">
        <v>0</v>
      </c>
      <c r="GK69" s="17">
        <v>0</v>
      </c>
      <c r="GL69" s="17">
        <v>0</v>
      </c>
      <c r="GM69" s="17">
        <v>1</v>
      </c>
      <c r="GN69" s="17">
        <v>1</v>
      </c>
      <c r="GO69" s="17">
        <v>1</v>
      </c>
      <c r="GP69" s="17">
        <v>1</v>
      </c>
      <c r="GQ69" s="17">
        <v>0</v>
      </c>
      <c r="GR69" s="17">
        <v>0</v>
      </c>
      <c r="GS69" s="17">
        <v>0</v>
      </c>
      <c r="GT69" s="17">
        <v>0</v>
      </c>
      <c r="GU69" s="17">
        <v>0</v>
      </c>
      <c r="GV69" s="17">
        <v>0</v>
      </c>
      <c r="GW69" s="17">
        <v>0</v>
      </c>
      <c r="GX69" s="17">
        <v>0</v>
      </c>
      <c r="GY69" s="17">
        <v>1</v>
      </c>
      <c r="GZ69" s="17">
        <v>0</v>
      </c>
      <c r="HA69" s="17">
        <v>0</v>
      </c>
      <c r="HB69" s="30">
        <v>0</v>
      </c>
    </row>
    <row r="70" spans="1:210" ht="25.5" customHeight="1" x14ac:dyDescent="0.2">
      <c r="A70" s="48">
        <v>70</v>
      </c>
      <c r="B70" s="3" t="s">
        <v>313</v>
      </c>
      <c r="C70" s="10" t="s">
        <v>59</v>
      </c>
      <c r="D70" s="24" t="s">
        <v>60</v>
      </c>
      <c r="E70" s="23">
        <v>71.610140310286369</v>
      </c>
      <c r="F70" s="147">
        <v>17560</v>
      </c>
      <c r="G70" s="18"/>
      <c r="H70" s="5">
        <v>81.710027246357214</v>
      </c>
      <c r="I70" s="5">
        <v>73.02641842331019</v>
      </c>
      <c r="J70" s="5">
        <v>72.648004289350126</v>
      </c>
      <c r="K70" s="5">
        <v>68.71559838305815</v>
      </c>
      <c r="L70" s="5">
        <v>78.323841254453214</v>
      </c>
      <c r="M70" s="5">
        <v>73.473770569267145</v>
      </c>
      <c r="N70" s="5">
        <v>65.19964067092431</v>
      </c>
      <c r="O70" s="5">
        <v>79.568335474063673</v>
      </c>
      <c r="P70" s="5">
        <v>79.404290270982202</v>
      </c>
      <c r="Q70" s="5">
        <v>73.157491143416877</v>
      </c>
      <c r="R70" s="5">
        <v>63.423916726068711</v>
      </c>
      <c r="S70" s="5">
        <v>74.145579735498274</v>
      </c>
      <c r="T70" s="5">
        <v>79.808090344628312</v>
      </c>
      <c r="U70" s="5">
        <v>70.678761611748229</v>
      </c>
      <c r="V70" s="5">
        <v>64.561870109375491</v>
      </c>
      <c r="W70" s="5">
        <v>73.763548003026628</v>
      </c>
      <c r="X70" s="5">
        <v>58.123604127096883</v>
      </c>
      <c r="Y70" s="18"/>
      <c r="Z70" s="153">
        <v>54.46974902727397</v>
      </c>
      <c r="AA70" s="165">
        <v>87.899107692723149</v>
      </c>
      <c r="AB70" s="5">
        <v>61.446929918116489</v>
      </c>
      <c r="AC70" s="5">
        <v>75.271586237368922</v>
      </c>
      <c r="AD70" s="5">
        <v>80.566237543122142</v>
      </c>
      <c r="AE70" s="5">
        <v>76.786149323111928</v>
      </c>
      <c r="AF70" s="5">
        <v>65.45581144942777</v>
      </c>
      <c r="AG70" s="5">
        <v>62.676563925983253</v>
      </c>
      <c r="AH70" s="5">
        <v>75.263455467124345</v>
      </c>
      <c r="AI70" s="5">
        <v>81.516333905011393</v>
      </c>
      <c r="AJ70" s="5">
        <v>71.863818650675768</v>
      </c>
      <c r="AK70" s="5">
        <v>71.355983913488799</v>
      </c>
      <c r="AL70" s="5">
        <v>79.808090344628312</v>
      </c>
      <c r="AM70" s="5">
        <v>57.569443297380232</v>
      </c>
      <c r="AN70" s="5">
        <v>65.286737811349667</v>
      </c>
      <c r="AO70" s="5">
        <v>54.46974902727397</v>
      </c>
      <c r="AP70" s="5">
        <v>80.410012173713127</v>
      </c>
      <c r="AQ70" s="5">
        <v>79.423019535564464</v>
      </c>
      <c r="AR70" s="5">
        <v>73.220790443667909</v>
      </c>
      <c r="AS70" s="5">
        <v>63.75628266079373</v>
      </c>
      <c r="AT70" s="5">
        <v>54.679376614361786</v>
      </c>
      <c r="AU70" s="5">
        <v>63.36261719667111</v>
      </c>
      <c r="AV70" s="5">
        <v>64.758734541975699</v>
      </c>
      <c r="AW70" s="5">
        <v>74.283187311270268</v>
      </c>
      <c r="AX70" s="5">
        <v>71.897696126124544</v>
      </c>
      <c r="AY70" s="5">
        <v>59.29754313887733</v>
      </c>
      <c r="AZ70" s="5">
        <v>76.382138985637368</v>
      </c>
      <c r="BA70" s="5">
        <v>72.309105576538428</v>
      </c>
      <c r="BB70" s="5">
        <v>70.125222152858129</v>
      </c>
      <c r="BC70" s="5">
        <v>82.082302377474761</v>
      </c>
      <c r="BD70" s="5">
        <v>64.991691596735848</v>
      </c>
      <c r="BE70" s="5">
        <v>81.215966626095295</v>
      </c>
      <c r="BF70" s="5">
        <v>76.673975396913903</v>
      </c>
      <c r="BG70" s="5">
        <v>78.783175929473927</v>
      </c>
      <c r="BH70" s="5">
        <v>70.309562391203102</v>
      </c>
      <c r="BI70" s="5">
        <v>73.597482896660424</v>
      </c>
      <c r="BJ70" s="5">
        <v>69.166541287517873</v>
      </c>
      <c r="BK70" s="5">
        <v>82.944694320141679</v>
      </c>
      <c r="BL70" s="5">
        <v>75.291319570109238</v>
      </c>
      <c r="BM70" s="5">
        <v>82.91045158835334</v>
      </c>
      <c r="BN70" s="5">
        <v>57.445806781720307</v>
      </c>
      <c r="BO70" s="5">
        <v>71.214716965687614</v>
      </c>
      <c r="BP70" s="5">
        <v>77.978332484757686</v>
      </c>
      <c r="BQ70" s="5">
        <v>60.688297217472773</v>
      </c>
      <c r="BR70" s="5">
        <v>73.02641842331019</v>
      </c>
      <c r="BS70" s="5">
        <v>69.487717856865928</v>
      </c>
      <c r="BT70" s="5">
        <v>74.944908112213255</v>
      </c>
      <c r="BU70" s="5">
        <v>66.705800655907112</v>
      </c>
      <c r="BV70" s="5">
        <v>60.021568955689588</v>
      </c>
      <c r="BW70" s="5">
        <v>59.670877907286801</v>
      </c>
      <c r="BX70" s="5">
        <v>87.899107692723149</v>
      </c>
      <c r="BY70" s="5">
        <v>72.092043828430548</v>
      </c>
      <c r="BZ70" s="5">
        <v>66.471133963949697</v>
      </c>
      <c r="CA70" s="5">
        <v>62.809588662110258</v>
      </c>
      <c r="CB70" s="5">
        <v>79.130098437000555</v>
      </c>
      <c r="CC70" s="5">
        <v>84.895410580084047</v>
      </c>
      <c r="CD70" s="5">
        <v>74.488280346273442</v>
      </c>
      <c r="CE70" s="5">
        <v>81.497824061979856</v>
      </c>
      <c r="CF70" s="5">
        <v>70.534703711142782</v>
      </c>
      <c r="CG70" s="5">
        <v>81.526411486050492</v>
      </c>
      <c r="CH70" s="5">
        <v>58.776532137960771</v>
      </c>
      <c r="CI70" s="5">
        <v>79.730061462168138</v>
      </c>
      <c r="CJ70" s="5">
        <v>83.464865405085362</v>
      </c>
      <c r="CK70" s="5">
        <v>63.614474541396426</v>
      </c>
      <c r="CL70" s="5">
        <v>65.585229826863184</v>
      </c>
      <c r="CM70" s="5">
        <v>80.100137690026713</v>
      </c>
      <c r="CN70" s="5">
        <v>82.046831660658441</v>
      </c>
      <c r="CO70" s="5">
        <v>77.088609149999442</v>
      </c>
      <c r="CP70" s="5">
        <v>83.557316612125703</v>
      </c>
      <c r="CQ70" s="5">
        <v>83.051275017039529</v>
      </c>
      <c r="CR70" s="5">
        <v>85.536078015791944</v>
      </c>
      <c r="CS70" s="5">
        <v>74.511067917843931</v>
      </c>
      <c r="CT70" s="5">
        <v>71.153035172019415</v>
      </c>
      <c r="CU70" s="5">
        <v>79.071847070875862</v>
      </c>
      <c r="CV70" s="5">
        <v>73.950548070593285</v>
      </c>
      <c r="CW70" s="5">
        <v>74.270755338909936</v>
      </c>
      <c r="CX70" s="5">
        <v>77.698389094774782</v>
      </c>
      <c r="CY70" s="5">
        <v>80.971878441651185</v>
      </c>
      <c r="CZ70" s="5">
        <v>73.007983862799179</v>
      </c>
      <c r="DA70" s="5">
        <v>87.627480126312889</v>
      </c>
      <c r="DB70" s="5">
        <v>74.682613914905943</v>
      </c>
      <c r="DC70" s="5">
        <v>76.222284500965756</v>
      </c>
      <c r="DD70" s="5">
        <v>79.872816703195099</v>
      </c>
      <c r="DE70" s="5"/>
      <c r="DF70" s="29">
        <v>1</v>
      </c>
      <c r="DG70" s="17">
        <v>0</v>
      </c>
      <c r="DH70" s="17">
        <v>0</v>
      </c>
      <c r="DI70" s="17">
        <v>0</v>
      </c>
      <c r="DJ70" s="17">
        <v>1</v>
      </c>
      <c r="DK70" s="17">
        <v>0</v>
      </c>
      <c r="DL70" s="17">
        <v>-1</v>
      </c>
      <c r="DM70" s="17">
        <v>1</v>
      </c>
      <c r="DN70" s="17">
        <v>1</v>
      </c>
      <c r="DO70" s="17">
        <v>0</v>
      </c>
      <c r="DP70" s="17">
        <v>-1</v>
      </c>
      <c r="DQ70" s="17">
        <v>0</v>
      </c>
      <c r="DR70" s="17">
        <v>1</v>
      </c>
      <c r="DS70" s="17">
        <v>0</v>
      </c>
      <c r="DT70" s="17">
        <v>-1</v>
      </c>
      <c r="DU70" s="17">
        <v>0</v>
      </c>
      <c r="DV70" s="30">
        <v>-1</v>
      </c>
      <c r="DW70" s="5"/>
      <c r="DX70" s="5"/>
      <c r="DY70" s="5"/>
      <c r="DZ70" s="29">
        <v>-1</v>
      </c>
      <c r="EA70" s="17">
        <v>0</v>
      </c>
      <c r="EB70" s="17">
        <v>1</v>
      </c>
      <c r="EC70" s="17">
        <v>0</v>
      </c>
      <c r="ED70" s="17">
        <v>0</v>
      </c>
      <c r="EE70" s="17">
        <v>-1</v>
      </c>
      <c r="EF70" s="17">
        <v>0</v>
      </c>
      <c r="EG70" s="17">
        <v>1</v>
      </c>
      <c r="EH70" s="17">
        <v>0</v>
      </c>
      <c r="EI70" s="17">
        <v>0</v>
      </c>
      <c r="EJ70" s="17">
        <v>1</v>
      </c>
      <c r="EK70" s="17">
        <v>-1</v>
      </c>
      <c r="EL70" s="17">
        <v>-1</v>
      </c>
      <c r="EM70" s="17">
        <v>-1</v>
      </c>
      <c r="EN70" s="17">
        <v>1</v>
      </c>
      <c r="EO70" s="17">
        <v>1</v>
      </c>
      <c r="EP70" s="17">
        <v>0</v>
      </c>
      <c r="EQ70" s="17">
        <v>-1</v>
      </c>
      <c r="ER70" s="17">
        <v>-1</v>
      </c>
      <c r="ES70" s="17">
        <v>-1</v>
      </c>
      <c r="ET70" s="17">
        <v>-1</v>
      </c>
      <c r="EU70" s="17">
        <v>0</v>
      </c>
      <c r="EV70" s="17">
        <v>0</v>
      </c>
      <c r="EW70" s="17">
        <v>-1</v>
      </c>
      <c r="EX70" s="17">
        <v>0</v>
      </c>
      <c r="EY70" s="17">
        <v>0</v>
      </c>
      <c r="EZ70" s="17">
        <v>0</v>
      </c>
      <c r="FA70" s="17">
        <v>1</v>
      </c>
      <c r="FB70" s="17">
        <v>-1</v>
      </c>
      <c r="FC70" s="17">
        <v>1</v>
      </c>
      <c r="FD70" s="17">
        <v>0</v>
      </c>
      <c r="FE70" s="17">
        <v>1</v>
      </c>
      <c r="FF70" s="17">
        <v>0</v>
      </c>
      <c r="FG70" s="17">
        <v>0</v>
      </c>
      <c r="FH70" s="17">
        <v>0</v>
      </c>
      <c r="FI70" s="17">
        <v>1</v>
      </c>
      <c r="FJ70" s="17">
        <v>0</v>
      </c>
      <c r="FK70" s="17">
        <v>1</v>
      </c>
      <c r="FL70" s="17">
        <v>-1</v>
      </c>
      <c r="FM70" s="17">
        <v>0</v>
      </c>
      <c r="FN70" s="17">
        <v>0</v>
      </c>
      <c r="FO70" s="17">
        <v>0</v>
      </c>
      <c r="FP70" s="17">
        <v>0</v>
      </c>
      <c r="FQ70" s="17">
        <v>0</v>
      </c>
      <c r="FR70" s="17">
        <v>0</v>
      </c>
      <c r="FS70" s="17">
        <v>0</v>
      </c>
      <c r="FT70" s="17">
        <v>0</v>
      </c>
      <c r="FU70" s="17">
        <v>-1</v>
      </c>
      <c r="FV70" s="17">
        <v>1</v>
      </c>
      <c r="FW70" s="17">
        <v>0</v>
      </c>
      <c r="FX70" s="17">
        <v>0</v>
      </c>
      <c r="FY70" s="17">
        <v>0</v>
      </c>
      <c r="FZ70" s="17">
        <v>0</v>
      </c>
      <c r="GA70" s="17">
        <v>1</v>
      </c>
      <c r="GB70" s="17">
        <v>0</v>
      </c>
      <c r="GC70" s="17">
        <v>0</v>
      </c>
      <c r="GD70" s="17">
        <v>0</v>
      </c>
      <c r="GE70" s="17">
        <v>0</v>
      </c>
      <c r="GF70" s="17">
        <v>-1</v>
      </c>
      <c r="GG70" s="17">
        <v>0</v>
      </c>
      <c r="GH70" s="17">
        <v>0</v>
      </c>
      <c r="GI70" s="17">
        <v>0</v>
      </c>
      <c r="GJ70" s="17">
        <v>0</v>
      </c>
      <c r="GK70" s="17">
        <v>0</v>
      </c>
      <c r="GL70" s="17">
        <v>0</v>
      </c>
      <c r="GM70" s="17">
        <v>0</v>
      </c>
      <c r="GN70" s="17">
        <v>1</v>
      </c>
      <c r="GO70" s="17">
        <v>1</v>
      </c>
      <c r="GP70" s="17">
        <v>1</v>
      </c>
      <c r="GQ70" s="17">
        <v>0</v>
      </c>
      <c r="GR70" s="17">
        <v>0</v>
      </c>
      <c r="GS70" s="17">
        <v>0</v>
      </c>
      <c r="GT70" s="17">
        <v>0</v>
      </c>
      <c r="GU70" s="17">
        <v>0</v>
      </c>
      <c r="GV70" s="17">
        <v>0</v>
      </c>
      <c r="GW70" s="17">
        <v>0</v>
      </c>
      <c r="GX70" s="17">
        <v>0</v>
      </c>
      <c r="GY70" s="17">
        <v>1</v>
      </c>
      <c r="GZ70" s="17">
        <v>0</v>
      </c>
      <c r="HA70" s="17">
        <v>0</v>
      </c>
      <c r="HB70" s="30">
        <v>0</v>
      </c>
    </row>
    <row r="71" spans="1:210" ht="25.5" customHeight="1" x14ac:dyDescent="0.2">
      <c r="A71" s="48">
        <v>71</v>
      </c>
      <c r="B71" s="3" t="s">
        <v>313</v>
      </c>
      <c r="C71" s="10" t="s">
        <v>95</v>
      </c>
      <c r="D71" s="24" t="s">
        <v>11</v>
      </c>
      <c r="E71" s="23">
        <v>68.739985559469403</v>
      </c>
      <c r="F71" s="147">
        <v>17577</v>
      </c>
      <c r="G71" s="18"/>
      <c r="H71" s="5">
        <v>73.310839141387945</v>
      </c>
      <c r="I71" s="5">
        <v>66.938235701472465</v>
      </c>
      <c r="J71" s="5">
        <v>67.712624790877726</v>
      </c>
      <c r="K71" s="5">
        <v>65.445205329498961</v>
      </c>
      <c r="L71" s="5">
        <v>73.659845664977539</v>
      </c>
      <c r="M71" s="5">
        <v>70.570646987284107</v>
      </c>
      <c r="N71" s="5">
        <v>65.084076888083004</v>
      </c>
      <c r="O71" s="5">
        <v>72.373898987959279</v>
      </c>
      <c r="P71" s="5">
        <v>75.615841132725961</v>
      </c>
      <c r="Q71" s="5">
        <v>66.859556749209887</v>
      </c>
      <c r="R71" s="5">
        <v>64.328668411326305</v>
      </c>
      <c r="S71" s="5">
        <v>72.018850829292163</v>
      </c>
      <c r="T71" s="5">
        <v>72.770181522994022</v>
      </c>
      <c r="U71" s="5">
        <v>68.693928537909869</v>
      </c>
      <c r="V71" s="5">
        <v>70.90509647788123</v>
      </c>
      <c r="W71" s="5">
        <v>68.370825944806754</v>
      </c>
      <c r="X71" s="5">
        <v>63.041468372669982</v>
      </c>
      <c r="Y71" s="18"/>
      <c r="Z71" s="153">
        <v>55.796602726724409</v>
      </c>
      <c r="AA71" s="165">
        <v>87.090929368803103</v>
      </c>
      <c r="AB71" s="5">
        <v>59.822459786312123</v>
      </c>
      <c r="AC71" s="5">
        <v>71.233040410991876</v>
      </c>
      <c r="AD71" s="5">
        <v>72.348581864857223</v>
      </c>
      <c r="AE71" s="5">
        <v>65.509367463625097</v>
      </c>
      <c r="AF71" s="5">
        <v>67.595831658482311</v>
      </c>
      <c r="AG71" s="5">
        <v>64.342833413356885</v>
      </c>
      <c r="AH71" s="5">
        <v>68.511323822712768</v>
      </c>
      <c r="AI71" s="5">
        <v>75.81230009003373</v>
      </c>
      <c r="AJ71" s="5">
        <v>67.701903701337869</v>
      </c>
      <c r="AK71" s="5">
        <v>65.36847956402606</v>
      </c>
      <c r="AL71" s="5">
        <v>72.770181522994022</v>
      </c>
      <c r="AM71" s="5">
        <v>61.07871173942231</v>
      </c>
      <c r="AN71" s="5">
        <v>62.531176136591817</v>
      </c>
      <c r="AO71" s="5">
        <v>67.186945481052163</v>
      </c>
      <c r="AP71" s="5">
        <v>76.77154372279135</v>
      </c>
      <c r="AQ71" s="5">
        <v>71.918779149830797</v>
      </c>
      <c r="AR71" s="5">
        <v>67.172486023136315</v>
      </c>
      <c r="AS71" s="5">
        <v>69.299404821235001</v>
      </c>
      <c r="AT71" s="5">
        <v>58.323217355464394</v>
      </c>
      <c r="AU71" s="5">
        <v>62.818947682728144</v>
      </c>
      <c r="AV71" s="5">
        <v>68.094320984517125</v>
      </c>
      <c r="AW71" s="5">
        <v>72.218126343095918</v>
      </c>
      <c r="AX71" s="5">
        <v>69.407233417682221</v>
      </c>
      <c r="AY71" s="5">
        <v>69.011366740749295</v>
      </c>
      <c r="AZ71" s="5">
        <v>70.201657448614498</v>
      </c>
      <c r="BA71" s="5">
        <v>68.879121426604613</v>
      </c>
      <c r="BB71" s="5">
        <v>66.06238170585253</v>
      </c>
      <c r="BC71" s="5">
        <v>75.590211838720592</v>
      </c>
      <c r="BD71" s="5">
        <v>65.965167118478263</v>
      </c>
      <c r="BE71" s="5">
        <v>78.245232398121018</v>
      </c>
      <c r="BF71" s="5">
        <v>72.914908010838502</v>
      </c>
      <c r="BG71" s="5">
        <v>73.640510195501406</v>
      </c>
      <c r="BH71" s="5">
        <v>67.250640880304161</v>
      </c>
      <c r="BI71" s="5">
        <v>67.195099083110691</v>
      </c>
      <c r="BJ71" s="5">
        <v>68.46659734309651</v>
      </c>
      <c r="BK71" s="5">
        <v>73.211540242658558</v>
      </c>
      <c r="BL71" s="5">
        <v>70.998137569398736</v>
      </c>
      <c r="BM71" s="5">
        <v>74.315669361095942</v>
      </c>
      <c r="BN71" s="5">
        <v>62.443967287172711</v>
      </c>
      <c r="BO71" s="5">
        <v>59.730021497587671</v>
      </c>
      <c r="BP71" s="5">
        <v>70.443526040624022</v>
      </c>
      <c r="BQ71" s="5">
        <v>55.796602726724409</v>
      </c>
      <c r="BR71" s="5">
        <v>66.938235701472465</v>
      </c>
      <c r="BS71" s="5">
        <v>67.291371851740138</v>
      </c>
      <c r="BT71" s="5">
        <v>70.332024505883766</v>
      </c>
      <c r="BU71" s="5">
        <v>66.940252526150019</v>
      </c>
      <c r="BV71" s="5">
        <v>58.694950259188772</v>
      </c>
      <c r="BW71" s="5">
        <v>69.104134410305633</v>
      </c>
      <c r="BX71" s="5">
        <v>78.136668881943834</v>
      </c>
      <c r="BY71" s="5">
        <v>79.557914952950554</v>
      </c>
      <c r="BZ71" s="5">
        <v>62.569915858287509</v>
      </c>
      <c r="CA71" s="5">
        <v>62.526536444287217</v>
      </c>
      <c r="CB71" s="5">
        <v>72.67866749812201</v>
      </c>
      <c r="CC71" s="5">
        <v>87.090929368803103</v>
      </c>
      <c r="CD71" s="5">
        <v>74.370346773921014</v>
      </c>
      <c r="CE71" s="5">
        <v>71.09757547297454</v>
      </c>
      <c r="CF71" s="5">
        <v>61.522750034934361</v>
      </c>
      <c r="CG71" s="5">
        <v>77.906652798217607</v>
      </c>
      <c r="CH71" s="5">
        <v>62.768777473463125</v>
      </c>
      <c r="CI71" s="5">
        <v>76.582902839654224</v>
      </c>
      <c r="CJ71" s="5">
        <v>75.256671172303385</v>
      </c>
      <c r="CK71" s="5">
        <v>67.065259503485834</v>
      </c>
      <c r="CL71" s="5">
        <v>68.180587897118841</v>
      </c>
      <c r="CM71" s="5">
        <v>71.119323497575849</v>
      </c>
      <c r="CN71" s="5">
        <v>75.466548867451934</v>
      </c>
      <c r="CO71" s="5">
        <v>67.568017648307503</v>
      </c>
      <c r="CP71" s="5">
        <v>80.327094111274207</v>
      </c>
      <c r="CQ71" s="5">
        <v>76.680651210790145</v>
      </c>
      <c r="CR71" s="5">
        <v>80.912274375246227</v>
      </c>
      <c r="CS71" s="5">
        <v>77.329219970988703</v>
      </c>
      <c r="CT71" s="5">
        <v>72.330938278534802</v>
      </c>
      <c r="CU71" s="5">
        <v>68.002994283479865</v>
      </c>
      <c r="CV71" s="5">
        <v>70.963603278524943</v>
      </c>
      <c r="CW71" s="5">
        <v>78.537617795232762</v>
      </c>
      <c r="CX71" s="5">
        <v>69.887794036099777</v>
      </c>
      <c r="CY71" s="5">
        <v>73.706100399913623</v>
      </c>
      <c r="CZ71" s="5">
        <v>68.342020729463172</v>
      </c>
      <c r="DA71" s="5">
        <v>82.329601553631448</v>
      </c>
      <c r="DB71" s="5">
        <v>69.429028621943388</v>
      </c>
      <c r="DC71" s="5">
        <v>73.705940748122245</v>
      </c>
      <c r="DD71" s="5">
        <v>78.91587423959156</v>
      </c>
      <c r="DE71" s="5"/>
      <c r="DF71" s="29">
        <v>0</v>
      </c>
      <c r="DG71" s="17">
        <v>0</v>
      </c>
      <c r="DH71" s="17">
        <v>0</v>
      </c>
      <c r="DI71" s="17">
        <v>0</v>
      </c>
      <c r="DJ71" s="17">
        <v>1</v>
      </c>
      <c r="DK71" s="17">
        <v>0</v>
      </c>
      <c r="DL71" s="17">
        <v>0</v>
      </c>
      <c r="DM71" s="17">
        <v>0</v>
      </c>
      <c r="DN71" s="17">
        <v>1</v>
      </c>
      <c r="DO71" s="17">
        <v>0</v>
      </c>
      <c r="DP71" s="17">
        <v>-1</v>
      </c>
      <c r="DQ71" s="17">
        <v>0</v>
      </c>
      <c r="DR71" s="17">
        <v>0</v>
      </c>
      <c r="DS71" s="17">
        <v>0</v>
      </c>
      <c r="DT71" s="17">
        <v>0</v>
      </c>
      <c r="DU71" s="17">
        <v>0</v>
      </c>
      <c r="DV71" s="30">
        <v>-1</v>
      </c>
      <c r="DW71" s="5"/>
      <c r="DX71" s="5"/>
      <c r="DY71" s="5"/>
      <c r="DZ71" s="29">
        <v>-1</v>
      </c>
      <c r="EA71" s="17">
        <v>0</v>
      </c>
      <c r="EB71" s="17">
        <v>0</v>
      </c>
      <c r="EC71" s="17">
        <v>0</v>
      </c>
      <c r="ED71" s="17">
        <v>0</v>
      </c>
      <c r="EE71" s="17">
        <v>0</v>
      </c>
      <c r="EF71" s="17">
        <v>0</v>
      </c>
      <c r="EG71" s="17">
        <v>1</v>
      </c>
      <c r="EH71" s="17">
        <v>0</v>
      </c>
      <c r="EI71" s="17">
        <v>0</v>
      </c>
      <c r="EJ71" s="17">
        <v>0</v>
      </c>
      <c r="EK71" s="17">
        <v>-1</v>
      </c>
      <c r="EL71" s="17">
        <v>-1</v>
      </c>
      <c r="EM71" s="17">
        <v>0</v>
      </c>
      <c r="EN71" s="17">
        <v>1</v>
      </c>
      <c r="EO71" s="17">
        <v>0</v>
      </c>
      <c r="EP71" s="17">
        <v>0</v>
      </c>
      <c r="EQ71" s="17">
        <v>0</v>
      </c>
      <c r="ER71" s="17">
        <v>-1</v>
      </c>
      <c r="ES71" s="17">
        <v>0</v>
      </c>
      <c r="ET71" s="17">
        <v>0</v>
      </c>
      <c r="EU71" s="17">
        <v>0</v>
      </c>
      <c r="EV71" s="17">
        <v>0</v>
      </c>
      <c r="EW71" s="17">
        <v>0</v>
      </c>
      <c r="EX71" s="17">
        <v>0</v>
      </c>
      <c r="EY71" s="17">
        <v>0</v>
      </c>
      <c r="EZ71" s="17">
        <v>0</v>
      </c>
      <c r="FA71" s="17">
        <v>1</v>
      </c>
      <c r="FB71" s="17">
        <v>0</v>
      </c>
      <c r="FC71" s="17">
        <v>1</v>
      </c>
      <c r="FD71" s="17">
        <v>0</v>
      </c>
      <c r="FE71" s="17">
        <v>0</v>
      </c>
      <c r="FF71" s="17">
        <v>0</v>
      </c>
      <c r="FG71" s="17">
        <v>0</v>
      </c>
      <c r="FH71" s="17">
        <v>0</v>
      </c>
      <c r="FI71" s="17">
        <v>0</v>
      </c>
      <c r="FJ71" s="17">
        <v>0</v>
      </c>
      <c r="FK71" s="17">
        <v>0</v>
      </c>
      <c r="FL71" s="17">
        <v>0</v>
      </c>
      <c r="FM71" s="17">
        <v>0</v>
      </c>
      <c r="FN71" s="17">
        <v>0</v>
      </c>
      <c r="FO71" s="17">
        <v>-1</v>
      </c>
      <c r="FP71" s="17">
        <v>0</v>
      </c>
      <c r="FQ71" s="17">
        <v>0</v>
      </c>
      <c r="FR71" s="17">
        <v>0</v>
      </c>
      <c r="FS71" s="17">
        <v>0</v>
      </c>
      <c r="FT71" s="17">
        <v>0</v>
      </c>
      <c r="FU71" s="17">
        <v>0</v>
      </c>
      <c r="FV71" s="17">
        <v>0</v>
      </c>
      <c r="FW71" s="17">
        <v>1</v>
      </c>
      <c r="FX71" s="17">
        <v>0</v>
      </c>
      <c r="FY71" s="17">
        <v>0</v>
      </c>
      <c r="FZ71" s="17">
        <v>0</v>
      </c>
      <c r="GA71" s="17">
        <v>1</v>
      </c>
      <c r="GB71" s="17">
        <v>0</v>
      </c>
      <c r="GC71" s="17">
        <v>0</v>
      </c>
      <c r="GD71" s="17">
        <v>0</v>
      </c>
      <c r="GE71" s="17">
        <v>0</v>
      </c>
      <c r="GF71" s="17">
        <v>0</v>
      </c>
      <c r="GG71" s="17">
        <v>0</v>
      </c>
      <c r="GH71" s="17">
        <v>0</v>
      </c>
      <c r="GI71" s="17">
        <v>0</v>
      </c>
      <c r="GJ71" s="17">
        <v>0</v>
      </c>
      <c r="GK71" s="17">
        <v>0</v>
      </c>
      <c r="GL71" s="17">
        <v>0</v>
      </c>
      <c r="GM71" s="17">
        <v>0</v>
      </c>
      <c r="GN71" s="17">
        <v>0</v>
      </c>
      <c r="GO71" s="17">
        <v>0</v>
      </c>
      <c r="GP71" s="17">
        <v>1</v>
      </c>
      <c r="GQ71" s="17">
        <v>0</v>
      </c>
      <c r="GR71" s="17">
        <v>0</v>
      </c>
      <c r="GS71" s="17">
        <v>0</v>
      </c>
      <c r="GT71" s="17">
        <v>0</v>
      </c>
      <c r="GU71" s="17">
        <v>0</v>
      </c>
      <c r="GV71" s="17">
        <v>0</v>
      </c>
      <c r="GW71" s="17">
        <v>0</v>
      </c>
      <c r="GX71" s="17">
        <v>0</v>
      </c>
      <c r="GY71" s="17">
        <v>1</v>
      </c>
      <c r="GZ71" s="17">
        <v>0</v>
      </c>
      <c r="HA71" s="17">
        <v>0</v>
      </c>
      <c r="HB71" s="30">
        <v>0</v>
      </c>
    </row>
    <row r="72" spans="1:210" ht="25.5" customHeight="1" x14ac:dyDescent="0.2">
      <c r="A72" s="48">
        <v>75</v>
      </c>
      <c r="B72" s="3" t="s">
        <v>313</v>
      </c>
      <c r="C72" s="10" t="s">
        <v>41</v>
      </c>
      <c r="D72" s="24" t="s">
        <v>29</v>
      </c>
      <c r="E72" s="23">
        <v>14.139551310031424</v>
      </c>
      <c r="F72" s="147">
        <v>17358</v>
      </c>
      <c r="G72" s="18"/>
      <c r="H72" s="5">
        <v>12.817459062874168</v>
      </c>
      <c r="I72" s="5">
        <v>19.004311936300716</v>
      </c>
      <c r="J72" s="5">
        <v>15.516384493915691</v>
      </c>
      <c r="K72" s="5">
        <v>11.91710395411525</v>
      </c>
      <c r="L72" s="5">
        <v>13.746004671529333</v>
      </c>
      <c r="M72" s="5">
        <v>11.607892683471634</v>
      </c>
      <c r="N72" s="5">
        <v>15.047341705763866</v>
      </c>
      <c r="O72" s="5">
        <v>14.657488243225716</v>
      </c>
      <c r="P72" s="5">
        <v>10.212713698625139</v>
      </c>
      <c r="Q72" s="5">
        <v>14.651889153218098</v>
      </c>
      <c r="R72" s="5">
        <v>16.977833191608156</v>
      </c>
      <c r="S72" s="5">
        <v>15.71631922557947</v>
      </c>
      <c r="T72" s="5">
        <v>8.8925573714726784</v>
      </c>
      <c r="U72" s="5">
        <v>14.57662051464407</v>
      </c>
      <c r="V72" s="5">
        <v>12.589173018151675</v>
      </c>
      <c r="W72" s="5">
        <v>16.80706336964591</v>
      </c>
      <c r="X72" s="5">
        <v>13.248870976178956</v>
      </c>
      <c r="Y72" s="18"/>
      <c r="Z72" s="153">
        <v>5.4269309093637457</v>
      </c>
      <c r="AA72" s="165">
        <v>26.729104525819299</v>
      </c>
      <c r="AB72" s="5">
        <v>15.688603780329624</v>
      </c>
      <c r="AC72" s="5">
        <v>13.811743883093945</v>
      </c>
      <c r="AD72" s="5">
        <v>10.166824672281079</v>
      </c>
      <c r="AE72" s="5">
        <v>16.897430328125708</v>
      </c>
      <c r="AF72" s="5">
        <v>17.900238179532167</v>
      </c>
      <c r="AG72" s="5">
        <v>16.532269598800465</v>
      </c>
      <c r="AH72" s="5">
        <v>15.235448804079216</v>
      </c>
      <c r="AI72" s="5">
        <v>11.346943947387157</v>
      </c>
      <c r="AJ72" s="5">
        <v>12.183209598455504</v>
      </c>
      <c r="AK72" s="5">
        <v>14.836565154378794</v>
      </c>
      <c r="AL72" s="5">
        <v>8.8925573714726784</v>
      </c>
      <c r="AM72" s="5">
        <v>11.817769443927286</v>
      </c>
      <c r="AN72" s="5">
        <v>10.916259137353967</v>
      </c>
      <c r="AO72" s="5">
        <v>13.415689516182677</v>
      </c>
      <c r="AP72" s="5">
        <v>11.281066587320293</v>
      </c>
      <c r="AQ72" s="5">
        <v>12.925073749015628</v>
      </c>
      <c r="AR72" s="5">
        <v>15.083691660778308</v>
      </c>
      <c r="AS72" s="5">
        <v>20.540150919251431</v>
      </c>
      <c r="AT72" s="5">
        <v>10.205023073646927</v>
      </c>
      <c r="AU72" s="5">
        <v>16.205028349003715</v>
      </c>
      <c r="AV72" s="5">
        <v>19.071881293282157</v>
      </c>
      <c r="AW72" s="5">
        <v>13.550458942247973</v>
      </c>
      <c r="AX72" s="5">
        <v>18.780037358522787</v>
      </c>
      <c r="AY72" s="5">
        <v>20.724045419274614</v>
      </c>
      <c r="AZ72" s="5">
        <v>9.9226147367515072</v>
      </c>
      <c r="BA72" s="5">
        <v>11.829820773358639</v>
      </c>
      <c r="BB72" s="5">
        <v>15.362841752045565</v>
      </c>
      <c r="BC72" s="5">
        <v>11.066073433286975</v>
      </c>
      <c r="BD72" s="5">
        <v>13.008773768418108</v>
      </c>
      <c r="BE72" s="5">
        <v>8.1413120982128451</v>
      </c>
      <c r="BF72" s="5">
        <v>17.057585518970043</v>
      </c>
      <c r="BG72" s="5">
        <v>12.690618490038139</v>
      </c>
      <c r="BH72" s="5">
        <v>12.074107333043131</v>
      </c>
      <c r="BI72" s="5">
        <v>13.507527851667369</v>
      </c>
      <c r="BJ72" s="5">
        <v>15.554437160184609</v>
      </c>
      <c r="BK72" s="5">
        <v>10.90274668877103</v>
      </c>
      <c r="BL72" s="5">
        <v>11.270951652059619</v>
      </c>
      <c r="BM72" s="5">
        <v>15.538918704639434</v>
      </c>
      <c r="BN72" s="5">
        <v>9.0988399767698027</v>
      </c>
      <c r="BO72" s="5">
        <v>17.061258105307935</v>
      </c>
      <c r="BP72" s="5">
        <v>13.044403728251122</v>
      </c>
      <c r="BQ72" s="5">
        <v>10.565603219909708</v>
      </c>
      <c r="BR72" s="5">
        <v>19.004311936300716</v>
      </c>
      <c r="BS72" s="5">
        <v>21.243386480580536</v>
      </c>
      <c r="BT72" s="5">
        <v>22.990192033969851</v>
      </c>
      <c r="BU72" s="5">
        <v>12.573354747158316</v>
      </c>
      <c r="BV72" s="5">
        <v>15.940490860544909</v>
      </c>
      <c r="BW72" s="5">
        <v>14.978754456762086</v>
      </c>
      <c r="BX72" s="5">
        <v>24.727454586511826</v>
      </c>
      <c r="BY72" s="5">
        <v>8.9040503488727687</v>
      </c>
      <c r="BZ72" s="5">
        <v>16.615535321086881</v>
      </c>
      <c r="CA72" s="5">
        <v>8.7841406892748086</v>
      </c>
      <c r="CB72" s="5">
        <v>14.341211219429919</v>
      </c>
      <c r="CC72" s="5">
        <v>12.567589823301455</v>
      </c>
      <c r="CD72" s="5">
        <v>11.807784031011719</v>
      </c>
      <c r="CE72" s="5">
        <v>8.3511338954967158</v>
      </c>
      <c r="CF72" s="5">
        <v>18.740064191347976</v>
      </c>
      <c r="CG72" s="5">
        <v>22.751339274518038</v>
      </c>
      <c r="CH72" s="5">
        <v>19.424413820932429</v>
      </c>
      <c r="CI72" s="5">
        <v>5.4269309093637457</v>
      </c>
      <c r="CJ72" s="5">
        <v>12.190420904440414</v>
      </c>
      <c r="CK72" s="5">
        <v>20.548813985337741</v>
      </c>
      <c r="CL72" s="5">
        <v>16.056715745876559</v>
      </c>
      <c r="CM72" s="5">
        <v>14.225423441014382</v>
      </c>
      <c r="CN72" s="5">
        <v>18.471468825157988</v>
      </c>
      <c r="CO72" s="5">
        <v>8.5662786073568036</v>
      </c>
      <c r="CP72" s="5">
        <v>16.9580112858403</v>
      </c>
      <c r="CQ72" s="5">
        <v>16.584496690437881</v>
      </c>
      <c r="CR72" s="5">
        <v>5.8885695540438157</v>
      </c>
      <c r="CS72" s="5">
        <v>12.808153573576769</v>
      </c>
      <c r="CT72" s="5">
        <v>11.857953185524691</v>
      </c>
      <c r="CU72" s="5">
        <v>12.611918182498428</v>
      </c>
      <c r="CV72" s="5">
        <v>14.340782282884728</v>
      </c>
      <c r="CW72" s="5">
        <v>26.729104525819299</v>
      </c>
      <c r="CX72" s="5">
        <v>18.222652273522034</v>
      </c>
      <c r="CY72" s="5">
        <v>22.745801081891383</v>
      </c>
      <c r="CZ72" s="5">
        <v>14.670188493586558</v>
      </c>
      <c r="DA72" s="5">
        <v>12.953626183005227</v>
      </c>
      <c r="DB72" s="5">
        <v>19.528361385833215</v>
      </c>
      <c r="DC72" s="5">
        <v>14.232412874263565</v>
      </c>
      <c r="DD72" s="5">
        <v>14.799733031784934</v>
      </c>
      <c r="DE72" s="5"/>
      <c r="DF72" s="29">
        <v>0</v>
      </c>
      <c r="DG72" s="17">
        <v>0</v>
      </c>
      <c r="DH72" s="17">
        <v>0</v>
      </c>
      <c r="DI72" s="17">
        <v>0</v>
      </c>
      <c r="DJ72" s="17">
        <v>0</v>
      </c>
      <c r="DK72" s="17">
        <v>0</v>
      </c>
      <c r="DL72" s="17">
        <v>0</v>
      </c>
      <c r="DM72" s="17">
        <v>0</v>
      </c>
      <c r="DN72" s="17">
        <v>-1</v>
      </c>
      <c r="DO72" s="17">
        <v>0</v>
      </c>
      <c r="DP72" s="17">
        <v>0</v>
      </c>
      <c r="DQ72" s="17">
        <v>0</v>
      </c>
      <c r="DR72" s="17">
        <v>-1</v>
      </c>
      <c r="DS72" s="17">
        <v>0</v>
      </c>
      <c r="DT72" s="17">
        <v>0</v>
      </c>
      <c r="DU72" s="17">
        <v>0</v>
      </c>
      <c r="DV72" s="30">
        <v>0</v>
      </c>
      <c r="DW72" s="5"/>
      <c r="DX72" s="5"/>
      <c r="DY72" s="5"/>
      <c r="DZ72" s="29">
        <v>0</v>
      </c>
      <c r="EA72" s="17">
        <v>0</v>
      </c>
      <c r="EB72" s="17">
        <v>0</v>
      </c>
      <c r="EC72" s="17">
        <v>0</v>
      </c>
      <c r="ED72" s="17">
        <v>0</v>
      </c>
      <c r="EE72" s="17">
        <v>0</v>
      </c>
      <c r="EF72" s="17">
        <v>0</v>
      </c>
      <c r="EG72" s="17">
        <v>0</v>
      </c>
      <c r="EH72" s="17">
        <v>0</v>
      </c>
      <c r="EI72" s="17">
        <v>0</v>
      </c>
      <c r="EJ72" s="17">
        <v>-1</v>
      </c>
      <c r="EK72" s="17">
        <v>0</v>
      </c>
      <c r="EL72" s="17">
        <v>0</v>
      </c>
      <c r="EM72" s="17">
        <v>0</v>
      </c>
      <c r="EN72" s="17">
        <v>0</v>
      </c>
      <c r="EO72" s="17">
        <v>0</v>
      </c>
      <c r="EP72" s="17">
        <v>0</v>
      </c>
      <c r="EQ72" s="17">
        <v>1</v>
      </c>
      <c r="ER72" s="17">
        <v>0</v>
      </c>
      <c r="ES72" s="17">
        <v>0</v>
      </c>
      <c r="ET72" s="17">
        <v>0</v>
      </c>
      <c r="EU72" s="17">
        <v>0</v>
      </c>
      <c r="EV72" s="17">
        <v>0</v>
      </c>
      <c r="EW72" s="17">
        <v>1</v>
      </c>
      <c r="EX72" s="17">
        <v>-1</v>
      </c>
      <c r="EY72" s="17">
        <v>0</v>
      </c>
      <c r="EZ72" s="17">
        <v>0</v>
      </c>
      <c r="FA72" s="17">
        <v>0</v>
      </c>
      <c r="FB72" s="17">
        <v>0</v>
      </c>
      <c r="FC72" s="17">
        <v>-1</v>
      </c>
      <c r="FD72" s="17">
        <v>0</v>
      </c>
      <c r="FE72" s="17">
        <v>0</v>
      </c>
      <c r="FF72" s="17">
        <v>0</v>
      </c>
      <c r="FG72" s="17">
        <v>0</v>
      </c>
      <c r="FH72" s="17">
        <v>0</v>
      </c>
      <c r="FI72" s="17">
        <v>0</v>
      </c>
      <c r="FJ72" s="17">
        <v>0</v>
      </c>
      <c r="FK72" s="17">
        <v>0</v>
      </c>
      <c r="FL72" s="17">
        <v>0</v>
      </c>
      <c r="FM72" s="17">
        <v>0</v>
      </c>
      <c r="FN72" s="17">
        <v>0</v>
      </c>
      <c r="FO72" s="17">
        <v>0</v>
      </c>
      <c r="FP72" s="17">
        <v>0</v>
      </c>
      <c r="FQ72" s="17">
        <v>0</v>
      </c>
      <c r="FR72" s="17">
        <v>0</v>
      </c>
      <c r="FS72" s="17">
        <v>0</v>
      </c>
      <c r="FT72" s="17">
        <v>0</v>
      </c>
      <c r="FU72" s="17">
        <v>0</v>
      </c>
      <c r="FV72" s="17">
        <v>1</v>
      </c>
      <c r="FW72" s="17">
        <v>0</v>
      </c>
      <c r="FX72" s="17">
        <v>0</v>
      </c>
      <c r="FY72" s="17">
        <v>0</v>
      </c>
      <c r="FZ72" s="17">
        <v>0</v>
      </c>
      <c r="GA72" s="17">
        <v>0</v>
      </c>
      <c r="GB72" s="17">
        <v>0</v>
      </c>
      <c r="GC72" s="17">
        <v>0</v>
      </c>
      <c r="GD72" s="17">
        <v>0</v>
      </c>
      <c r="GE72" s="17">
        <v>0</v>
      </c>
      <c r="GF72" s="17">
        <v>0</v>
      </c>
      <c r="GG72" s="17">
        <v>-1</v>
      </c>
      <c r="GH72" s="17">
        <v>0</v>
      </c>
      <c r="GI72" s="17">
        <v>0</v>
      </c>
      <c r="GJ72" s="17">
        <v>0</v>
      </c>
      <c r="GK72" s="17">
        <v>0</v>
      </c>
      <c r="GL72" s="17">
        <v>0</v>
      </c>
      <c r="GM72" s="17">
        <v>0</v>
      </c>
      <c r="GN72" s="17">
        <v>0</v>
      </c>
      <c r="GO72" s="17">
        <v>0</v>
      </c>
      <c r="GP72" s="17">
        <v>-1</v>
      </c>
      <c r="GQ72" s="17">
        <v>0</v>
      </c>
      <c r="GR72" s="17">
        <v>0</v>
      </c>
      <c r="GS72" s="17">
        <v>0</v>
      </c>
      <c r="GT72" s="17">
        <v>0</v>
      </c>
      <c r="GU72" s="17">
        <v>1</v>
      </c>
      <c r="GV72" s="17">
        <v>0</v>
      </c>
      <c r="GW72" s="17">
        <v>0</v>
      </c>
      <c r="GX72" s="17">
        <v>0</v>
      </c>
      <c r="GY72" s="17">
        <v>0</v>
      </c>
      <c r="GZ72" s="17">
        <v>0</v>
      </c>
      <c r="HA72" s="17">
        <v>0</v>
      </c>
      <c r="HB72" s="30">
        <v>0</v>
      </c>
    </row>
    <row r="73" spans="1:210" ht="25.5" customHeight="1" x14ac:dyDescent="0.2">
      <c r="A73" s="48">
        <v>76</v>
      </c>
      <c r="B73" s="3" t="s">
        <v>313</v>
      </c>
      <c r="C73" s="10" t="s">
        <v>457</v>
      </c>
      <c r="D73" s="24" t="s">
        <v>106</v>
      </c>
      <c r="E73" s="23">
        <v>95.560099879895489</v>
      </c>
      <c r="F73" s="147">
        <v>17111</v>
      </c>
      <c r="G73" s="18"/>
      <c r="H73" s="5">
        <v>97.985541946020803</v>
      </c>
      <c r="I73" s="5">
        <v>94.858419606399622</v>
      </c>
      <c r="J73" s="5">
        <v>94.985279145815397</v>
      </c>
      <c r="K73" s="5">
        <v>95.393829357066309</v>
      </c>
      <c r="L73" s="5">
        <v>96.192734440624406</v>
      </c>
      <c r="M73" s="5">
        <v>95.525735388652251</v>
      </c>
      <c r="N73" s="5">
        <v>95.641736476010166</v>
      </c>
      <c r="O73" s="5">
        <v>96.643751764483426</v>
      </c>
      <c r="P73" s="5">
        <v>97.480688852495348</v>
      </c>
      <c r="Q73" s="5">
        <v>95.315934747423043</v>
      </c>
      <c r="R73" s="5">
        <v>93.227486973921643</v>
      </c>
      <c r="S73" s="5">
        <v>97.176110234627728</v>
      </c>
      <c r="T73" s="5">
        <v>96.688500180728155</v>
      </c>
      <c r="U73" s="5">
        <v>95.667335079743182</v>
      </c>
      <c r="V73" s="5">
        <v>95.278552367523233</v>
      </c>
      <c r="W73" s="5">
        <v>96.689081219500281</v>
      </c>
      <c r="X73" s="5">
        <v>93.501100644747225</v>
      </c>
      <c r="Y73" s="18"/>
      <c r="Z73" s="153">
        <v>89.643242947679511</v>
      </c>
      <c r="AA73" s="165">
        <v>100</v>
      </c>
      <c r="AB73" s="5">
        <v>91.798356738825632</v>
      </c>
      <c r="AC73" s="5">
        <v>96.531634068918081</v>
      </c>
      <c r="AD73" s="5">
        <v>96.875767785049277</v>
      </c>
      <c r="AE73" s="5">
        <v>94.784052191467751</v>
      </c>
      <c r="AF73" s="5">
        <v>92.868508043699805</v>
      </c>
      <c r="AG73" s="5">
        <v>96.003287879862455</v>
      </c>
      <c r="AH73" s="5">
        <v>96.237487274997918</v>
      </c>
      <c r="AI73" s="5">
        <v>97.736926910782245</v>
      </c>
      <c r="AJ73" s="5">
        <v>96.581417167246457</v>
      </c>
      <c r="AK73" s="5">
        <v>93.705742238101791</v>
      </c>
      <c r="AL73" s="5">
        <v>96.688500180728155</v>
      </c>
      <c r="AM73" s="5">
        <v>95.406441907685888</v>
      </c>
      <c r="AN73" s="5">
        <v>92.210257373672889</v>
      </c>
      <c r="AO73" s="5">
        <v>94.319380981987592</v>
      </c>
      <c r="AP73" s="5">
        <v>96.787983930212135</v>
      </c>
      <c r="AQ73" s="5">
        <v>95.172417080624186</v>
      </c>
      <c r="AR73" s="5">
        <v>96.079062909087924</v>
      </c>
      <c r="AS73" s="5">
        <v>91.676642447973492</v>
      </c>
      <c r="AT73" s="5">
        <v>90.605058736341604</v>
      </c>
      <c r="AU73" s="5">
        <v>93.745769308902766</v>
      </c>
      <c r="AV73" s="5">
        <v>93.409189862322364</v>
      </c>
      <c r="AW73" s="5">
        <v>94.684145729402474</v>
      </c>
      <c r="AX73" s="5">
        <v>97.071952741251081</v>
      </c>
      <c r="AY73" s="5">
        <v>91.279568175603202</v>
      </c>
      <c r="AZ73" s="5">
        <v>96.655808268252613</v>
      </c>
      <c r="BA73" s="5">
        <v>96.832032385340938</v>
      </c>
      <c r="BB73" s="5">
        <v>97.393172290061244</v>
      </c>
      <c r="BC73" s="5">
        <v>97.800815744995404</v>
      </c>
      <c r="BD73" s="5">
        <v>94.798801448410401</v>
      </c>
      <c r="BE73" s="5">
        <v>96.983456246775944</v>
      </c>
      <c r="BF73" s="5">
        <v>97.957845853549486</v>
      </c>
      <c r="BG73" s="5">
        <v>96.94469343473034</v>
      </c>
      <c r="BH73" s="5">
        <v>97.02298375057309</v>
      </c>
      <c r="BI73" s="5">
        <v>96.35294338375337</v>
      </c>
      <c r="BJ73" s="5">
        <v>92.480760788149581</v>
      </c>
      <c r="BK73" s="5">
        <v>95.66187494806735</v>
      </c>
      <c r="BL73" s="5">
        <v>97.086490803521201</v>
      </c>
      <c r="BM73" s="5">
        <v>99.147677554118687</v>
      </c>
      <c r="BN73" s="5">
        <v>89.643242947679511</v>
      </c>
      <c r="BO73" s="5">
        <v>93.081396835645364</v>
      </c>
      <c r="BP73" s="5">
        <v>93.363269396226116</v>
      </c>
      <c r="BQ73" s="5">
        <v>96.189639434596032</v>
      </c>
      <c r="BR73" s="5">
        <v>94.858419606399622</v>
      </c>
      <c r="BS73" s="5">
        <v>98.205173861909458</v>
      </c>
      <c r="BT73" s="5">
        <v>98.325695908516749</v>
      </c>
      <c r="BU73" s="5">
        <v>89.648210513820899</v>
      </c>
      <c r="BV73" s="5">
        <v>96.036058575166578</v>
      </c>
      <c r="BW73" s="5">
        <v>94.425797916098546</v>
      </c>
      <c r="BX73" s="5">
        <v>97.64116010015259</v>
      </c>
      <c r="BY73" s="5">
        <v>98.30460844234679</v>
      </c>
      <c r="BZ73" s="5">
        <v>99.229702646809798</v>
      </c>
      <c r="CA73" s="5">
        <v>92.551730989400056</v>
      </c>
      <c r="CB73" s="5">
        <v>97.016593468907146</v>
      </c>
      <c r="CC73" s="5">
        <v>99.548110205021928</v>
      </c>
      <c r="CD73" s="5">
        <v>94.975858971102753</v>
      </c>
      <c r="CE73" s="5">
        <v>94.649366872195856</v>
      </c>
      <c r="CF73" s="5">
        <v>96.682909021160185</v>
      </c>
      <c r="CG73" s="5">
        <v>96.348319706136891</v>
      </c>
      <c r="CH73" s="5">
        <v>97.226764025089977</v>
      </c>
      <c r="CI73" s="5">
        <v>98.873504274291562</v>
      </c>
      <c r="CJ73" s="5">
        <v>98.111841832498754</v>
      </c>
      <c r="CK73" s="5">
        <v>94.893080964626193</v>
      </c>
      <c r="CL73" s="5">
        <v>97.078419097671215</v>
      </c>
      <c r="CM73" s="5">
        <v>97.111264153803006</v>
      </c>
      <c r="CN73" s="5">
        <v>99.82403341459775</v>
      </c>
      <c r="CO73" s="5">
        <v>93.69444051672491</v>
      </c>
      <c r="CP73" s="5">
        <v>96.589932220507862</v>
      </c>
      <c r="CQ73" s="5">
        <v>97.229629606705629</v>
      </c>
      <c r="CR73" s="5">
        <v>98.104014869719578</v>
      </c>
      <c r="CS73" s="5">
        <v>98.836589459550027</v>
      </c>
      <c r="CT73" s="5">
        <v>98.831312538206888</v>
      </c>
      <c r="CU73" s="5">
        <v>98.471106789538524</v>
      </c>
      <c r="CV73" s="5">
        <v>98.881061142102851</v>
      </c>
      <c r="CW73" s="5">
        <v>95.329275684953146</v>
      </c>
      <c r="CX73" s="5">
        <v>98.17168691639192</v>
      </c>
      <c r="CY73" s="5">
        <v>96.118191400306642</v>
      </c>
      <c r="CZ73" s="5">
        <v>97.055500950673604</v>
      </c>
      <c r="DA73" s="5">
        <v>97.758720512906834</v>
      </c>
      <c r="DB73" s="5">
        <v>99.95276101061927</v>
      </c>
      <c r="DC73" s="5">
        <v>97.950992852699855</v>
      </c>
      <c r="DD73" s="5">
        <v>100</v>
      </c>
      <c r="DE73" s="5"/>
      <c r="DF73" s="29">
        <v>1</v>
      </c>
      <c r="DG73" s="17">
        <v>0</v>
      </c>
      <c r="DH73" s="17">
        <v>0</v>
      </c>
      <c r="DI73" s="17">
        <v>0</v>
      </c>
      <c r="DJ73" s="17">
        <v>0</v>
      </c>
      <c r="DK73" s="17">
        <v>0</v>
      </c>
      <c r="DL73" s="17">
        <v>0</v>
      </c>
      <c r="DM73" s="17">
        <v>0</v>
      </c>
      <c r="DN73" s="17">
        <v>1</v>
      </c>
      <c r="DO73" s="17">
        <v>0</v>
      </c>
      <c r="DP73" s="17">
        <v>-1</v>
      </c>
      <c r="DQ73" s="17">
        <v>0</v>
      </c>
      <c r="DR73" s="17">
        <v>0</v>
      </c>
      <c r="DS73" s="17">
        <v>0</v>
      </c>
      <c r="DT73" s="17">
        <v>0</v>
      </c>
      <c r="DU73" s="17">
        <v>0</v>
      </c>
      <c r="DV73" s="30">
        <v>-1</v>
      </c>
      <c r="DW73" s="5"/>
      <c r="DX73" s="5"/>
      <c r="DY73" s="5"/>
      <c r="DZ73" s="29">
        <v>-1</v>
      </c>
      <c r="EA73" s="17">
        <v>0</v>
      </c>
      <c r="EB73" s="17">
        <v>0</v>
      </c>
      <c r="EC73" s="17">
        <v>0</v>
      </c>
      <c r="ED73" s="17">
        <v>0</v>
      </c>
      <c r="EE73" s="17">
        <v>0</v>
      </c>
      <c r="EF73" s="17">
        <v>0</v>
      </c>
      <c r="EG73" s="17">
        <v>0</v>
      </c>
      <c r="EH73" s="17">
        <v>0</v>
      </c>
      <c r="EI73" s="17">
        <v>0</v>
      </c>
      <c r="EJ73" s="17">
        <v>0</v>
      </c>
      <c r="EK73" s="17">
        <v>0</v>
      </c>
      <c r="EL73" s="17">
        <v>-1</v>
      </c>
      <c r="EM73" s="17">
        <v>0</v>
      </c>
      <c r="EN73" s="17">
        <v>0</v>
      </c>
      <c r="EO73" s="17">
        <v>0</v>
      </c>
      <c r="EP73" s="17">
        <v>0</v>
      </c>
      <c r="EQ73" s="17">
        <v>0</v>
      </c>
      <c r="ER73" s="17">
        <v>-1</v>
      </c>
      <c r="ES73" s="17">
        <v>0</v>
      </c>
      <c r="ET73" s="17">
        <v>0</v>
      </c>
      <c r="EU73" s="17">
        <v>0</v>
      </c>
      <c r="EV73" s="17">
        <v>0</v>
      </c>
      <c r="EW73" s="17">
        <v>-1</v>
      </c>
      <c r="EX73" s="17">
        <v>0</v>
      </c>
      <c r="EY73" s="17">
        <v>0</v>
      </c>
      <c r="EZ73" s="17">
        <v>0</v>
      </c>
      <c r="FA73" s="17">
        <v>0</v>
      </c>
      <c r="FB73" s="17">
        <v>0</v>
      </c>
      <c r="FC73" s="17">
        <v>0</v>
      </c>
      <c r="FD73" s="17">
        <v>0</v>
      </c>
      <c r="FE73" s="17">
        <v>0</v>
      </c>
      <c r="FF73" s="17">
        <v>0</v>
      </c>
      <c r="FG73" s="17">
        <v>0</v>
      </c>
      <c r="FH73" s="17">
        <v>0</v>
      </c>
      <c r="FI73" s="17">
        <v>0</v>
      </c>
      <c r="FJ73" s="17">
        <v>0</v>
      </c>
      <c r="FK73" s="17">
        <v>1</v>
      </c>
      <c r="FL73" s="17">
        <v>0</v>
      </c>
      <c r="FM73" s="17">
        <v>0</v>
      </c>
      <c r="FN73" s="17">
        <v>0</v>
      </c>
      <c r="FO73" s="17">
        <v>0</v>
      </c>
      <c r="FP73" s="17">
        <v>0</v>
      </c>
      <c r="FQ73" s="17">
        <v>0</v>
      </c>
      <c r="FR73" s="17">
        <v>0</v>
      </c>
      <c r="FS73" s="17">
        <v>0</v>
      </c>
      <c r="FT73" s="17">
        <v>0</v>
      </c>
      <c r="FU73" s="17">
        <v>0</v>
      </c>
      <c r="FV73" s="17">
        <v>0</v>
      </c>
      <c r="FW73" s="17">
        <v>0</v>
      </c>
      <c r="FX73" s="17">
        <v>0</v>
      </c>
      <c r="FY73" s="17">
        <v>0</v>
      </c>
      <c r="FZ73" s="17">
        <v>0</v>
      </c>
      <c r="GA73" s="17">
        <v>0</v>
      </c>
      <c r="GB73" s="17">
        <v>0</v>
      </c>
      <c r="GC73" s="17">
        <v>0</v>
      </c>
      <c r="GD73" s="17">
        <v>0</v>
      </c>
      <c r="GE73" s="17">
        <v>0</v>
      </c>
      <c r="GF73" s="17">
        <v>0</v>
      </c>
      <c r="GG73" s="17">
        <v>0</v>
      </c>
      <c r="GH73" s="17">
        <v>0</v>
      </c>
      <c r="GI73" s="17">
        <v>0</v>
      </c>
      <c r="GJ73" s="17">
        <v>0</v>
      </c>
      <c r="GK73" s="17">
        <v>0</v>
      </c>
      <c r="GL73" s="17">
        <v>0</v>
      </c>
      <c r="GM73" s="17">
        <v>0</v>
      </c>
      <c r="GN73" s="17">
        <v>0</v>
      </c>
      <c r="GO73" s="17">
        <v>0</v>
      </c>
      <c r="GP73" s="17">
        <v>0</v>
      </c>
      <c r="GQ73" s="17">
        <v>0</v>
      </c>
      <c r="GR73" s="17">
        <v>0</v>
      </c>
      <c r="GS73" s="17">
        <v>0</v>
      </c>
      <c r="GT73" s="17">
        <v>0</v>
      </c>
      <c r="GU73" s="17">
        <v>0</v>
      </c>
      <c r="GV73" s="17">
        <v>0</v>
      </c>
      <c r="GW73" s="17">
        <v>0</v>
      </c>
      <c r="GX73" s="17">
        <v>0</v>
      </c>
      <c r="GY73" s="17">
        <v>0</v>
      </c>
      <c r="GZ73" s="17">
        <v>1</v>
      </c>
      <c r="HA73" s="17">
        <v>0</v>
      </c>
      <c r="HB73" s="30">
        <v>1</v>
      </c>
    </row>
    <row r="74" spans="1:210" ht="25.5" customHeight="1" x14ac:dyDescent="0.2">
      <c r="A74" s="48">
        <v>77</v>
      </c>
      <c r="B74" s="3" t="s">
        <v>313</v>
      </c>
      <c r="C74" s="10" t="s">
        <v>458</v>
      </c>
      <c r="D74" s="24" t="s">
        <v>42</v>
      </c>
      <c r="E74" s="23">
        <v>8.6738551374879727</v>
      </c>
      <c r="F74" s="147">
        <v>17922</v>
      </c>
      <c r="G74" s="18"/>
      <c r="H74" s="5">
        <v>10.01656552967591</v>
      </c>
      <c r="I74" s="5">
        <v>5.9753138414477069</v>
      </c>
      <c r="J74" s="5">
        <v>7.7178023040200481</v>
      </c>
      <c r="K74" s="5">
        <v>8.2369499241076003</v>
      </c>
      <c r="L74" s="5">
        <v>8.1512832049682924</v>
      </c>
      <c r="M74" s="5">
        <v>6.5580693528158607</v>
      </c>
      <c r="N74" s="5">
        <v>9.779654851099405</v>
      </c>
      <c r="O74" s="5">
        <v>6.7707154000047893</v>
      </c>
      <c r="P74" s="5">
        <v>7.9364330448431248</v>
      </c>
      <c r="Q74" s="5">
        <v>7.6770524955712665</v>
      </c>
      <c r="R74" s="5">
        <v>10.194995751474609</v>
      </c>
      <c r="S74" s="5">
        <v>7.95690579326644</v>
      </c>
      <c r="T74" s="5">
        <v>9.0593391396656813</v>
      </c>
      <c r="U74" s="5">
        <v>8.868758391690335</v>
      </c>
      <c r="V74" s="5">
        <v>5.470406480135579</v>
      </c>
      <c r="W74" s="5">
        <v>9.0003886081515905</v>
      </c>
      <c r="X74" s="5">
        <v>13.574412945100834</v>
      </c>
      <c r="Y74" s="18"/>
      <c r="Z74" s="153">
        <v>0.78009446847842079</v>
      </c>
      <c r="AA74" s="165">
        <v>14.771321679113553</v>
      </c>
      <c r="AB74" s="5">
        <v>9.4415390473357341</v>
      </c>
      <c r="AC74" s="5">
        <v>8.3948559444756121</v>
      </c>
      <c r="AD74" s="5">
        <v>11.518056164749305</v>
      </c>
      <c r="AE74" s="5">
        <v>6.475863765364319</v>
      </c>
      <c r="AF74" s="5">
        <v>12.250207519170589</v>
      </c>
      <c r="AG74" s="5">
        <v>9.2204065952456187</v>
      </c>
      <c r="AH74" s="5">
        <v>10.425230894623525</v>
      </c>
      <c r="AI74" s="5">
        <v>7.7421454737754942</v>
      </c>
      <c r="AJ74" s="5">
        <v>8.591610346148256</v>
      </c>
      <c r="AK74" s="5">
        <v>7.8450145813208509</v>
      </c>
      <c r="AL74" s="5">
        <v>9.0593391396656813</v>
      </c>
      <c r="AM74" s="5">
        <v>14.771321679113553</v>
      </c>
      <c r="AN74" s="5">
        <v>10.797611506280061</v>
      </c>
      <c r="AO74" s="5">
        <v>6.7169801336775841</v>
      </c>
      <c r="AP74" s="5">
        <v>3.4990394214988521</v>
      </c>
      <c r="AQ74" s="5">
        <v>8.7501818368992712</v>
      </c>
      <c r="AR74" s="5">
        <v>5.7248949804354829</v>
      </c>
      <c r="AS74" s="5">
        <v>10.892603838794161</v>
      </c>
      <c r="AT74" s="5">
        <v>14.408655479750379</v>
      </c>
      <c r="AU74" s="5">
        <v>8.724511993394966</v>
      </c>
      <c r="AV74" s="5">
        <v>9.7292489948476195</v>
      </c>
      <c r="AW74" s="5">
        <v>9.6342943760561983</v>
      </c>
      <c r="AX74" s="5">
        <v>9.1510093674835389</v>
      </c>
      <c r="AY74" s="5">
        <v>8.4160820998514314</v>
      </c>
      <c r="AZ74" s="5">
        <v>6.9412890053554444</v>
      </c>
      <c r="BA74" s="5">
        <v>6.4482923605991491</v>
      </c>
      <c r="BB74" s="5">
        <v>7.3210553735623503</v>
      </c>
      <c r="BC74" s="5">
        <v>8.4704425409455233</v>
      </c>
      <c r="BD74" s="5">
        <v>8.145560280252317</v>
      </c>
      <c r="BE74" s="5">
        <v>7.6555365688104144</v>
      </c>
      <c r="BF74" s="5">
        <v>10.030656426030333</v>
      </c>
      <c r="BG74" s="5">
        <v>9.2816005339380663</v>
      </c>
      <c r="BH74" s="5">
        <v>7.8641715216529322</v>
      </c>
      <c r="BI74" s="5">
        <v>5.6153055428930845</v>
      </c>
      <c r="BJ74" s="5">
        <v>11.465009048525834</v>
      </c>
      <c r="BK74" s="5">
        <v>7.1264626701808913</v>
      </c>
      <c r="BL74" s="5">
        <v>6.9082996883808283</v>
      </c>
      <c r="BM74" s="5">
        <v>8.4356259515648322</v>
      </c>
      <c r="BN74" s="5">
        <v>9.2640716313550762</v>
      </c>
      <c r="BO74" s="5">
        <v>11.211863792115187</v>
      </c>
      <c r="BP74" s="5">
        <v>9.3620621245310964</v>
      </c>
      <c r="BQ74" s="5">
        <v>13.465602332085123</v>
      </c>
      <c r="BR74" s="5">
        <v>5.9753138414477069</v>
      </c>
      <c r="BS74" s="5">
        <v>8.9262229670750841</v>
      </c>
      <c r="BT74" s="5">
        <v>6.0095987638006898</v>
      </c>
      <c r="BU74" s="5">
        <v>8.5261241822454927</v>
      </c>
      <c r="BV74" s="5">
        <v>9.4597917173464499</v>
      </c>
      <c r="BW74" s="5">
        <v>11.792676441879824</v>
      </c>
      <c r="BX74" s="5">
        <v>6.0433578526971852</v>
      </c>
      <c r="BY74" s="5">
        <v>9.9595994357478101</v>
      </c>
      <c r="BZ74" s="5">
        <v>4.2468642211824177</v>
      </c>
      <c r="CA74" s="5">
        <v>10.580000568750654</v>
      </c>
      <c r="CB74" s="5">
        <v>5.3168691804734873</v>
      </c>
      <c r="CC74" s="5">
        <v>5.1579455357460509</v>
      </c>
      <c r="CD74" s="5">
        <v>13.215595789695831</v>
      </c>
      <c r="CE74" s="5">
        <v>9.5259555984514552</v>
      </c>
      <c r="CF74" s="5">
        <v>6.1308402261718324</v>
      </c>
      <c r="CG74" s="5">
        <v>11.182291678061755</v>
      </c>
      <c r="CH74" s="5">
        <v>4.6741982247378679</v>
      </c>
      <c r="CI74" s="5">
        <v>1.6108233050154643</v>
      </c>
      <c r="CJ74" s="5">
        <v>6.7082411912226654</v>
      </c>
      <c r="CK74" s="5">
        <v>5.1607117362559789</v>
      </c>
      <c r="CL74" s="5">
        <v>4.0935463201903604</v>
      </c>
      <c r="CM74" s="5">
        <v>7.4434569640396937</v>
      </c>
      <c r="CN74" s="5">
        <v>0.78009446847842079</v>
      </c>
      <c r="CO74" s="5">
        <v>9.0280148884912279</v>
      </c>
      <c r="CP74" s="5">
        <v>2.8130589216296311</v>
      </c>
      <c r="CQ74" s="5">
        <v>7.9481396720398028</v>
      </c>
      <c r="CR74" s="5">
        <v>5.8177447499930937</v>
      </c>
      <c r="CS74" s="5">
        <v>7.4216514003622764</v>
      </c>
      <c r="CT74" s="5">
        <v>6.5289059737610051</v>
      </c>
      <c r="CU74" s="5">
        <v>7.2106762997579761</v>
      </c>
      <c r="CV74" s="5">
        <v>6.4245391178040885</v>
      </c>
      <c r="CW74" s="5">
        <v>3.5987250326698952</v>
      </c>
      <c r="CX74" s="5">
        <v>6.2783726473635184</v>
      </c>
      <c r="CY74" s="5">
        <v>5.1203091125370959</v>
      </c>
      <c r="CZ74" s="5">
        <v>4.0284820200188998</v>
      </c>
      <c r="DA74" s="5">
        <v>3.3482629607583747</v>
      </c>
      <c r="DB74" s="5">
        <v>7.111751526754456</v>
      </c>
      <c r="DC74" s="5">
        <v>5.5883288118522705</v>
      </c>
      <c r="DD74" s="5">
        <v>7.9191299548214316</v>
      </c>
      <c r="DE74" s="5"/>
      <c r="DF74" s="29"/>
      <c r="DG74" s="17"/>
      <c r="DH74" s="17"/>
      <c r="DI74" s="17"/>
      <c r="DJ74" s="17"/>
      <c r="DK74" s="17"/>
      <c r="DL74" s="17"/>
      <c r="DM74" s="17"/>
      <c r="DN74" s="17"/>
      <c r="DO74" s="17"/>
      <c r="DP74" s="17"/>
      <c r="DQ74" s="17"/>
      <c r="DR74" s="17"/>
      <c r="DS74" s="17"/>
      <c r="DT74" s="17"/>
      <c r="DU74" s="17"/>
      <c r="DV74" s="30"/>
      <c r="DW74" s="5"/>
      <c r="DX74" s="5"/>
      <c r="DY74" s="5"/>
      <c r="DZ74" s="29"/>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30"/>
    </row>
    <row r="75" spans="1:210" ht="25.5" customHeight="1" x14ac:dyDescent="0.2">
      <c r="A75" s="48">
        <v>77.099999999999994</v>
      </c>
      <c r="B75" s="3" t="s">
        <v>313</v>
      </c>
      <c r="C75" s="10" t="s">
        <v>459</v>
      </c>
      <c r="D75" s="24" t="s">
        <v>29</v>
      </c>
      <c r="E75" s="23">
        <v>2.5562993994380898</v>
      </c>
      <c r="F75" s="147">
        <v>17922</v>
      </c>
      <c r="G75" s="18"/>
      <c r="H75" s="5">
        <v>2.886851247446609</v>
      </c>
      <c r="I75" s="5">
        <v>2.5907474698683477</v>
      </c>
      <c r="J75" s="5">
        <v>2.7443412444310096</v>
      </c>
      <c r="K75" s="5">
        <v>2.722755096589335</v>
      </c>
      <c r="L75" s="5">
        <v>2.4969043284567025</v>
      </c>
      <c r="M75" s="5">
        <v>2.2033224323261726</v>
      </c>
      <c r="N75" s="5">
        <v>2.2142845843663492</v>
      </c>
      <c r="O75" s="5">
        <v>2.1896937758798827</v>
      </c>
      <c r="P75" s="5">
        <v>2.2877826160028722</v>
      </c>
      <c r="Q75" s="5">
        <v>1.8637146315057376</v>
      </c>
      <c r="R75" s="5">
        <v>2.7245123758470888</v>
      </c>
      <c r="S75" s="5">
        <v>3.0009076022008654</v>
      </c>
      <c r="T75" s="5">
        <v>2.0140760373423912</v>
      </c>
      <c r="U75" s="5">
        <v>2.1814669851165425</v>
      </c>
      <c r="V75" s="5">
        <v>1.2213726939361491</v>
      </c>
      <c r="W75" s="5">
        <v>3.0967246910564064</v>
      </c>
      <c r="X75" s="5">
        <v>4.0778249848523105</v>
      </c>
      <c r="Y75" s="18"/>
      <c r="Z75" s="153">
        <v>0</v>
      </c>
      <c r="AA75" s="165">
        <v>6.1818147265219112</v>
      </c>
      <c r="AB75" s="5">
        <v>2.5521294683916036</v>
      </c>
      <c r="AC75" s="5">
        <v>1.6520569469255377</v>
      </c>
      <c r="AD75" s="5">
        <v>2.9139116129316456</v>
      </c>
      <c r="AE75" s="5">
        <v>3.0616052864426053</v>
      </c>
      <c r="AF75" s="5">
        <v>2.8635019534704638</v>
      </c>
      <c r="AG75" s="5">
        <v>1.8171040808883903</v>
      </c>
      <c r="AH75" s="5">
        <v>1.5140611759925811</v>
      </c>
      <c r="AI75" s="5">
        <v>2.7028221614044741</v>
      </c>
      <c r="AJ75" s="5">
        <v>1.845706325794821</v>
      </c>
      <c r="AK75" s="5">
        <v>2.4796987394316576</v>
      </c>
      <c r="AL75" s="5">
        <v>2.0140760373423912</v>
      </c>
      <c r="AM75" s="5">
        <v>2.9545526118849632</v>
      </c>
      <c r="AN75" s="5">
        <v>3.2626536032727729</v>
      </c>
      <c r="AO75" s="5">
        <v>1.2842075235281822</v>
      </c>
      <c r="AP75" s="5">
        <v>1.1220039058658886</v>
      </c>
      <c r="AQ75" s="5">
        <v>2.5751270834115352</v>
      </c>
      <c r="AR75" s="5">
        <v>1.9755380716910458</v>
      </c>
      <c r="AS75" s="5">
        <v>4.1698610262733311</v>
      </c>
      <c r="AT75" s="5">
        <v>6.1818147265219112</v>
      </c>
      <c r="AU75" s="5">
        <v>2.1656988301031297</v>
      </c>
      <c r="AV75" s="5">
        <v>3.1848297997900366</v>
      </c>
      <c r="AW75" s="5">
        <v>2.4116779674634761</v>
      </c>
      <c r="AX75" s="5">
        <v>3.9390761062229975</v>
      </c>
      <c r="AY75" s="5">
        <v>2.2266978330463298</v>
      </c>
      <c r="AZ75" s="5">
        <v>1.5716162904138173</v>
      </c>
      <c r="BA75" s="5">
        <v>1.7240078357396784</v>
      </c>
      <c r="BB75" s="5">
        <v>0.87368110429486534</v>
      </c>
      <c r="BC75" s="5">
        <v>1.7357623242533733</v>
      </c>
      <c r="BD75" s="5">
        <v>2.9276731209882594</v>
      </c>
      <c r="BE75" s="5">
        <v>2.097069749983123</v>
      </c>
      <c r="BF75" s="5">
        <v>4.7937931538696947</v>
      </c>
      <c r="BG75" s="5">
        <v>2.9073031265077018</v>
      </c>
      <c r="BH75" s="5">
        <v>2.9623546813040251</v>
      </c>
      <c r="BI75" s="5">
        <v>1.2379239534841924</v>
      </c>
      <c r="BJ75" s="5">
        <v>4.2703997399621052</v>
      </c>
      <c r="BK75" s="5">
        <v>2.6831992519642895</v>
      </c>
      <c r="BL75" s="5">
        <v>2.4286719230369966</v>
      </c>
      <c r="BM75" s="5">
        <v>2.8583590265868017</v>
      </c>
      <c r="BN75" s="5">
        <v>4.4369921614739365</v>
      </c>
      <c r="BO75" s="5">
        <v>1.4289192421390053</v>
      </c>
      <c r="BP75" s="5">
        <v>1.8265356847396359</v>
      </c>
      <c r="BQ75" s="5">
        <v>5.6546043881880435</v>
      </c>
      <c r="BR75" s="5">
        <v>2.5907474698683477</v>
      </c>
      <c r="BS75" s="5">
        <v>1.7289787411210753</v>
      </c>
      <c r="BT75" s="5">
        <v>0.96033446541856848</v>
      </c>
      <c r="BU75" s="5">
        <v>2.9130233496394258</v>
      </c>
      <c r="BV75" s="5">
        <v>1.8306890535256151</v>
      </c>
      <c r="BW75" s="5">
        <v>3.6964777601550778</v>
      </c>
      <c r="BX75" s="5">
        <v>4.1237649442270943</v>
      </c>
      <c r="BY75" s="5">
        <v>2.7455686665875301</v>
      </c>
      <c r="BZ75" s="5">
        <v>1.3052418666300116</v>
      </c>
      <c r="CA75" s="5">
        <v>5.1002379307129813</v>
      </c>
      <c r="CB75" s="5">
        <v>0.45047633265747822</v>
      </c>
      <c r="CC75" s="5">
        <v>3.3189867431403779</v>
      </c>
      <c r="CD75" s="5">
        <v>3.5895645011614103</v>
      </c>
      <c r="CE75" s="5">
        <v>2.1786082548651216</v>
      </c>
      <c r="CF75" s="5">
        <v>2.9989189357120734</v>
      </c>
      <c r="CG75" s="5">
        <v>3.0362161070426592</v>
      </c>
      <c r="CH75" s="5">
        <v>1.4263696359922446</v>
      </c>
      <c r="CI75" s="5">
        <v>0</v>
      </c>
      <c r="CJ75" s="5">
        <v>1.827430287842233</v>
      </c>
      <c r="CK75" s="5">
        <v>3.0034524985178801</v>
      </c>
      <c r="CL75" s="5">
        <v>1.1297397521350716</v>
      </c>
      <c r="CM75" s="5">
        <v>3.5454145461417119</v>
      </c>
      <c r="CN75" s="5">
        <v>0</v>
      </c>
      <c r="CO75" s="5">
        <v>3.4638864629444384</v>
      </c>
      <c r="CP75" s="5">
        <v>0.30599913693723563</v>
      </c>
      <c r="CQ75" s="5">
        <v>3.6172250373049324</v>
      </c>
      <c r="CR75" s="5">
        <v>2.6073487466491478</v>
      </c>
      <c r="CS75" s="5">
        <v>4.1221206003364053</v>
      </c>
      <c r="CT75" s="5">
        <v>2.6071259936645279</v>
      </c>
      <c r="CU75" s="5">
        <v>1.2518335069717859</v>
      </c>
      <c r="CV75" s="5">
        <v>2.5992534996036052</v>
      </c>
      <c r="CW75" s="5">
        <v>2.4264047275362008</v>
      </c>
      <c r="CX75" s="5">
        <v>2.2179152981209449</v>
      </c>
      <c r="CY75" s="5">
        <v>3.2181066989658431</v>
      </c>
      <c r="CZ75" s="5">
        <v>1.8519191041858971</v>
      </c>
      <c r="DA75" s="5">
        <v>0.16823687752355329</v>
      </c>
      <c r="DB75" s="5">
        <v>2.4515936260541742</v>
      </c>
      <c r="DC75" s="5">
        <v>3.3916782179138045</v>
      </c>
      <c r="DD75" s="5">
        <v>1.2110463375054348</v>
      </c>
      <c r="DE75" s="5"/>
      <c r="DF75" s="29"/>
      <c r="DG75" s="17"/>
      <c r="DH75" s="17"/>
      <c r="DI75" s="17"/>
      <c r="DJ75" s="17"/>
      <c r="DK75" s="17"/>
      <c r="DL75" s="17"/>
      <c r="DM75" s="17"/>
      <c r="DN75" s="17"/>
      <c r="DO75" s="17"/>
      <c r="DP75" s="17"/>
      <c r="DQ75" s="17"/>
      <c r="DR75" s="17"/>
      <c r="DS75" s="17"/>
      <c r="DT75" s="17"/>
      <c r="DU75" s="17"/>
      <c r="DV75" s="30"/>
      <c r="DW75" s="5"/>
      <c r="DX75" s="5"/>
      <c r="DY75" s="5"/>
      <c r="DZ75" s="29"/>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30"/>
    </row>
    <row r="76" spans="1:210" ht="25.5" customHeight="1" x14ac:dyDescent="0.2">
      <c r="A76" s="48">
        <v>77.2</v>
      </c>
      <c r="B76" s="3" t="s">
        <v>313</v>
      </c>
      <c r="C76" s="10" t="s">
        <v>460</v>
      </c>
      <c r="D76" s="24" t="s">
        <v>29</v>
      </c>
      <c r="E76" s="23">
        <v>0.65888262351441973</v>
      </c>
      <c r="F76" s="147">
        <v>17922</v>
      </c>
      <c r="G76" s="18"/>
      <c r="H76" s="5">
        <v>0.44415498925168262</v>
      </c>
      <c r="I76" s="5">
        <v>0</v>
      </c>
      <c r="J76" s="5">
        <v>0.45054790476665074</v>
      </c>
      <c r="K76" s="5">
        <v>0.80183499623248078</v>
      </c>
      <c r="L76" s="5">
        <v>0.48260647858472056</v>
      </c>
      <c r="M76" s="5">
        <v>1.0794496485287113</v>
      </c>
      <c r="N76" s="5">
        <v>0.46139508504077686</v>
      </c>
      <c r="O76" s="5">
        <v>0.39321479646252311</v>
      </c>
      <c r="P76" s="5">
        <v>0.55306407984992068</v>
      </c>
      <c r="Q76" s="5">
        <v>0.59967721786024897</v>
      </c>
      <c r="R76" s="5">
        <v>0.82158555251552601</v>
      </c>
      <c r="S76" s="5">
        <v>0.33769521352528536</v>
      </c>
      <c r="T76" s="5">
        <v>0.31613388159349143</v>
      </c>
      <c r="U76" s="5">
        <v>1.4781646179816654</v>
      </c>
      <c r="V76" s="5">
        <v>0.1689077094082321</v>
      </c>
      <c r="W76" s="5">
        <v>0.5103534357167363</v>
      </c>
      <c r="X76" s="5">
        <v>1.2571377365718179</v>
      </c>
      <c r="Y76" s="18"/>
      <c r="Z76" s="153">
        <v>0</v>
      </c>
      <c r="AA76" s="165">
        <v>2.4730322628141295</v>
      </c>
      <c r="AB76" s="5">
        <v>1.7571713688218544</v>
      </c>
      <c r="AC76" s="5">
        <v>0.93130306375669403</v>
      </c>
      <c r="AD76" s="5">
        <v>0.86598929975666739</v>
      </c>
      <c r="AE76" s="5">
        <v>0</v>
      </c>
      <c r="AF76" s="5">
        <v>0.77201550885761405</v>
      </c>
      <c r="AG76" s="5">
        <v>0.49066124086076229</v>
      </c>
      <c r="AH76" s="5">
        <v>1.7458989920463459</v>
      </c>
      <c r="AI76" s="5">
        <v>0.50001368971021876</v>
      </c>
      <c r="AJ76" s="5">
        <v>1.7690381928272003</v>
      </c>
      <c r="AK76" s="5">
        <v>0.32573877916154353</v>
      </c>
      <c r="AL76" s="5">
        <v>0.31613388159349143</v>
      </c>
      <c r="AM76" s="5">
        <v>1.5856381356525537</v>
      </c>
      <c r="AN76" s="5">
        <v>0.84881988247936058</v>
      </c>
      <c r="AO76" s="5">
        <v>0.2757147596254752</v>
      </c>
      <c r="AP76" s="5">
        <v>0</v>
      </c>
      <c r="AQ76" s="5">
        <v>0.4679930928039851</v>
      </c>
      <c r="AR76" s="5">
        <v>0.24384158236174752</v>
      </c>
      <c r="AS76" s="5">
        <v>0.51111265292906827</v>
      </c>
      <c r="AT76" s="5">
        <v>1.170247535723894</v>
      </c>
      <c r="AU76" s="5">
        <v>0.27278454004186059</v>
      </c>
      <c r="AV76" s="5">
        <v>1.4883516131993604</v>
      </c>
      <c r="AW76" s="5">
        <v>0.91836639384938779</v>
      </c>
      <c r="AX76" s="5">
        <v>1.5482908500263162</v>
      </c>
      <c r="AY76" s="5">
        <v>1.0577603723350899</v>
      </c>
      <c r="AZ76" s="5">
        <v>0.62194465659309661</v>
      </c>
      <c r="BA76" s="5">
        <v>0.26145251396648028</v>
      </c>
      <c r="BB76" s="5">
        <v>0.80792023283727255</v>
      </c>
      <c r="BC76" s="5">
        <v>0.18959931798806473</v>
      </c>
      <c r="BD76" s="5">
        <v>2.6355669763457861E-2</v>
      </c>
      <c r="BE76" s="5">
        <v>0.48815942042083033</v>
      </c>
      <c r="BF76" s="5">
        <v>0.13519556011467954</v>
      </c>
      <c r="BG76" s="5">
        <v>0.4384646824061163</v>
      </c>
      <c r="BH76" s="5">
        <v>1.016158857941879</v>
      </c>
      <c r="BI76" s="5">
        <v>0</v>
      </c>
      <c r="BJ76" s="5">
        <v>0.56038196945939456</v>
      </c>
      <c r="BK76" s="5">
        <v>0.2330127986542091</v>
      </c>
      <c r="BL76" s="5">
        <v>1.2039796218328023</v>
      </c>
      <c r="BM76" s="5">
        <v>0</v>
      </c>
      <c r="BN76" s="5">
        <v>0</v>
      </c>
      <c r="BO76" s="5">
        <v>0</v>
      </c>
      <c r="BP76" s="5">
        <v>2.4730322628141295</v>
      </c>
      <c r="BQ76" s="5">
        <v>0.49016125355354906</v>
      </c>
      <c r="BR76" s="5">
        <v>0</v>
      </c>
      <c r="BS76" s="5">
        <v>0</v>
      </c>
      <c r="BT76" s="5">
        <v>1.7610420451356574</v>
      </c>
      <c r="BU76" s="5">
        <v>1.5439151801305528</v>
      </c>
      <c r="BV76" s="5">
        <v>0</v>
      </c>
      <c r="BW76" s="5">
        <v>1.207327370099464</v>
      </c>
      <c r="BX76" s="5">
        <v>0</v>
      </c>
      <c r="BY76" s="5">
        <v>1.033832445559083</v>
      </c>
      <c r="BZ76" s="5">
        <v>0.36051381313004882</v>
      </c>
      <c r="CA76" s="5">
        <v>0</v>
      </c>
      <c r="CB76" s="5">
        <v>0</v>
      </c>
      <c r="CC76" s="5">
        <v>0.34071249204334159</v>
      </c>
      <c r="CD76" s="5">
        <v>1.2061483239467814</v>
      </c>
      <c r="CE76" s="5">
        <v>0</v>
      </c>
      <c r="CF76" s="5">
        <v>0</v>
      </c>
      <c r="CG76" s="5">
        <v>1.1288412198758235</v>
      </c>
      <c r="CH76" s="5">
        <v>0.23268255765945353</v>
      </c>
      <c r="CI76" s="5">
        <v>0.22068407075401114</v>
      </c>
      <c r="CJ76" s="5">
        <v>0.82562110014786971</v>
      </c>
      <c r="CK76" s="5">
        <v>0</v>
      </c>
      <c r="CL76" s="5">
        <v>0</v>
      </c>
      <c r="CM76" s="5">
        <v>0.13626101049252487</v>
      </c>
      <c r="CN76" s="5">
        <v>0</v>
      </c>
      <c r="CO76" s="5">
        <v>0</v>
      </c>
      <c r="CP76" s="5">
        <v>0</v>
      </c>
      <c r="CQ76" s="5">
        <v>0.15782595964557061</v>
      </c>
      <c r="CR76" s="5">
        <v>0.95920288025077538</v>
      </c>
      <c r="CS76" s="5">
        <v>1.2813993445336507</v>
      </c>
      <c r="CT76" s="5">
        <v>1.4337202104176521</v>
      </c>
      <c r="CU76" s="5">
        <v>0</v>
      </c>
      <c r="CV76" s="5">
        <v>0</v>
      </c>
      <c r="CW76" s="5">
        <v>0.10370355897381708</v>
      </c>
      <c r="CX76" s="5">
        <v>0</v>
      </c>
      <c r="CY76" s="5">
        <v>0.15827114212664406</v>
      </c>
      <c r="CZ76" s="5">
        <v>0.13254234463760053</v>
      </c>
      <c r="DA76" s="5">
        <v>0</v>
      </c>
      <c r="DB76" s="5">
        <v>0</v>
      </c>
      <c r="DC76" s="5">
        <v>0</v>
      </c>
      <c r="DD76" s="5">
        <v>1.1430710582288623</v>
      </c>
      <c r="DE76" s="5"/>
      <c r="DF76" s="29"/>
      <c r="DG76" s="17"/>
      <c r="DH76" s="17"/>
      <c r="DI76" s="17"/>
      <c r="DJ76" s="17"/>
      <c r="DK76" s="17"/>
      <c r="DL76" s="17"/>
      <c r="DM76" s="17"/>
      <c r="DN76" s="17"/>
      <c r="DO76" s="17"/>
      <c r="DP76" s="17"/>
      <c r="DQ76" s="17"/>
      <c r="DR76" s="17"/>
      <c r="DS76" s="17"/>
      <c r="DT76" s="17"/>
      <c r="DU76" s="17"/>
      <c r="DV76" s="30"/>
      <c r="DW76" s="5"/>
      <c r="DX76" s="5"/>
      <c r="DY76" s="5"/>
      <c r="DZ76" s="29"/>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30"/>
    </row>
    <row r="77" spans="1:210" ht="25.5" customHeight="1" x14ac:dyDescent="0.2">
      <c r="A77" s="48">
        <v>77.3</v>
      </c>
      <c r="B77" s="3" t="s">
        <v>313</v>
      </c>
      <c r="C77" s="10" t="s">
        <v>461</v>
      </c>
      <c r="D77" s="24" t="s">
        <v>29</v>
      </c>
      <c r="E77" s="23">
        <v>1.3236928133231536</v>
      </c>
      <c r="F77" s="147">
        <v>17922</v>
      </c>
      <c r="G77" s="18"/>
      <c r="H77" s="5">
        <v>1.0107345632133133</v>
      </c>
      <c r="I77" s="5">
        <v>0.27664643049258436</v>
      </c>
      <c r="J77" s="5">
        <v>1.1087974758430623</v>
      </c>
      <c r="K77" s="5">
        <v>1.1626483353909052</v>
      </c>
      <c r="L77" s="5">
        <v>1.4153169920069331</v>
      </c>
      <c r="M77" s="5">
        <v>1.1857206934091908</v>
      </c>
      <c r="N77" s="5">
        <v>1.758856389114418</v>
      </c>
      <c r="O77" s="5">
        <v>1.0443575889479282</v>
      </c>
      <c r="P77" s="5">
        <v>1.3016680153134956</v>
      </c>
      <c r="Q77" s="5">
        <v>0.88287349504411095</v>
      </c>
      <c r="R77" s="5">
        <v>1.8244209909332572</v>
      </c>
      <c r="S77" s="5">
        <v>1.410929620399112</v>
      </c>
      <c r="T77" s="5">
        <v>3.2267377914278721</v>
      </c>
      <c r="U77" s="5">
        <v>1.2580026957527977</v>
      </c>
      <c r="V77" s="5">
        <v>0.50281134432220331</v>
      </c>
      <c r="W77" s="5">
        <v>0.98796444581746956</v>
      </c>
      <c r="X77" s="5">
        <v>2.1793000909243734</v>
      </c>
      <c r="Y77" s="18"/>
      <c r="Z77" s="153">
        <v>0</v>
      </c>
      <c r="AA77" s="165">
        <v>5.8836517709938407</v>
      </c>
      <c r="AB77" s="5">
        <v>0.67135382098260443</v>
      </c>
      <c r="AC77" s="5">
        <v>1.0972199549724193</v>
      </c>
      <c r="AD77" s="5">
        <v>1.9706754124537671</v>
      </c>
      <c r="AE77" s="5">
        <v>1.0072598257481531</v>
      </c>
      <c r="AF77" s="5">
        <v>2.93335496292833</v>
      </c>
      <c r="AG77" s="5">
        <v>0.64365181683617478</v>
      </c>
      <c r="AH77" s="5">
        <v>1.2770430429530135</v>
      </c>
      <c r="AI77" s="5">
        <v>1.9238379089749398</v>
      </c>
      <c r="AJ77" s="5">
        <v>1.3236770022401128</v>
      </c>
      <c r="AK77" s="5">
        <v>0.8176631719281634</v>
      </c>
      <c r="AL77" s="5">
        <v>3.2267377914278721</v>
      </c>
      <c r="AM77" s="5">
        <v>2.9985218691736222</v>
      </c>
      <c r="AN77" s="5">
        <v>1.3318401802803244</v>
      </c>
      <c r="AO77" s="5">
        <v>0.58275018821912472</v>
      </c>
      <c r="AP77" s="5">
        <v>0.37639378117531486</v>
      </c>
      <c r="AQ77" s="5">
        <v>1.873619429739835</v>
      </c>
      <c r="AR77" s="5">
        <v>0.42786825749671092</v>
      </c>
      <c r="AS77" s="5">
        <v>2.2960446927678291</v>
      </c>
      <c r="AT77" s="5">
        <v>1.2926645081204766</v>
      </c>
      <c r="AU77" s="5">
        <v>1.7654094430628133</v>
      </c>
      <c r="AV77" s="5">
        <v>1.2929348987614908</v>
      </c>
      <c r="AW77" s="5">
        <v>1.4270675472700198</v>
      </c>
      <c r="AX77" s="5">
        <v>0.269860689453784</v>
      </c>
      <c r="AY77" s="5">
        <v>0.31744176988392925</v>
      </c>
      <c r="AZ77" s="5">
        <v>1.0467405940660444</v>
      </c>
      <c r="BA77" s="5">
        <v>0.80193668528863982</v>
      </c>
      <c r="BB77" s="5">
        <v>1.85453884859009</v>
      </c>
      <c r="BC77" s="5">
        <v>1.9402716320022371</v>
      </c>
      <c r="BD77" s="5">
        <v>1.2192409781251932</v>
      </c>
      <c r="BE77" s="5">
        <v>0.60085681540855052</v>
      </c>
      <c r="BF77" s="5">
        <v>1.726750210140094</v>
      </c>
      <c r="BG77" s="5">
        <v>1.3793365975088139</v>
      </c>
      <c r="BH77" s="5">
        <v>0.86947657353643215</v>
      </c>
      <c r="BI77" s="5">
        <v>0.82216185357979477</v>
      </c>
      <c r="BJ77" s="5">
        <v>1.237707457788958</v>
      </c>
      <c r="BK77" s="5">
        <v>1.7264979022459093</v>
      </c>
      <c r="BL77" s="5">
        <v>1.8920192914373075</v>
      </c>
      <c r="BM77" s="5">
        <v>0</v>
      </c>
      <c r="BN77" s="5">
        <v>0.76829054259357155</v>
      </c>
      <c r="BO77" s="5">
        <v>0.46611873451326402</v>
      </c>
      <c r="BP77" s="5">
        <v>1.3430718443486862</v>
      </c>
      <c r="BQ77" s="5">
        <v>3.425974311232737</v>
      </c>
      <c r="BR77" s="5">
        <v>0.27664643049258436</v>
      </c>
      <c r="BS77" s="5">
        <v>1.7945277460189188</v>
      </c>
      <c r="BT77" s="5">
        <v>0</v>
      </c>
      <c r="BU77" s="5">
        <v>0</v>
      </c>
      <c r="BV77" s="5">
        <v>5.8836517709938407</v>
      </c>
      <c r="BW77" s="5">
        <v>1.4292537505330367</v>
      </c>
      <c r="BX77" s="5">
        <v>0.11750194956881685</v>
      </c>
      <c r="BY77" s="5">
        <v>0</v>
      </c>
      <c r="BZ77" s="5">
        <v>1.6597289629178853</v>
      </c>
      <c r="CA77" s="5">
        <v>3.07363732599421</v>
      </c>
      <c r="CB77" s="5">
        <v>2.5550443818096142</v>
      </c>
      <c r="CC77" s="5">
        <v>0.8890835365006643</v>
      </c>
      <c r="CD77" s="5">
        <v>1.8088591686524764</v>
      </c>
      <c r="CE77" s="5">
        <v>0</v>
      </c>
      <c r="CF77" s="5">
        <v>8.0923439160187918E-2</v>
      </c>
      <c r="CG77" s="5">
        <v>1.0400966089493346</v>
      </c>
      <c r="CH77" s="5">
        <v>1.8329063208597791</v>
      </c>
      <c r="CI77" s="5">
        <v>0.96919549527492055</v>
      </c>
      <c r="CJ77" s="5">
        <v>2.7275759679628866</v>
      </c>
      <c r="CK77" s="5">
        <v>0</v>
      </c>
      <c r="CL77" s="5">
        <v>0.72536289578452773</v>
      </c>
      <c r="CM77" s="5">
        <v>1.4071471180864761</v>
      </c>
      <c r="CN77" s="5">
        <v>0</v>
      </c>
      <c r="CO77" s="5">
        <v>1.8189636966824825</v>
      </c>
      <c r="CP77" s="5">
        <v>1.5488830901684301</v>
      </c>
      <c r="CQ77" s="5">
        <v>1.1141630111803491</v>
      </c>
      <c r="CR77" s="5">
        <v>5.523753492102277E-2</v>
      </c>
      <c r="CS77" s="5">
        <v>0</v>
      </c>
      <c r="CT77" s="5">
        <v>1.9519013482143936</v>
      </c>
      <c r="CU77" s="5">
        <v>1.547910607606392</v>
      </c>
      <c r="CV77" s="5">
        <v>0.20016710780143429</v>
      </c>
      <c r="CW77" s="5">
        <v>0</v>
      </c>
      <c r="CX77" s="5">
        <v>0</v>
      </c>
      <c r="CY77" s="5">
        <v>0</v>
      </c>
      <c r="CZ77" s="5">
        <v>1.1168548849596369</v>
      </c>
      <c r="DA77" s="5">
        <v>1.2964539934105266</v>
      </c>
      <c r="DB77" s="5">
        <v>1.16579967367393</v>
      </c>
      <c r="DC77" s="5">
        <v>0.17783011918740113</v>
      </c>
      <c r="DD77" s="5">
        <v>0.67076083997600577</v>
      </c>
      <c r="DE77" s="5"/>
      <c r="DF77" s="29"/>
      <c r="DG77" s="17"/>
      <c r="DH77" s="17"/>
      <c r="DI77" s="17"/>
      <c r="DJ77" s="17"/>
      <c r="DK77" s="17"/>
      <c r="DL77" s="17"/>
      <c r="DM77" s="17"/>
      <c r="DN77" s="17"/>
      <c r="DO77" s="17"/>
      <c r="DP77" s="17"/>
      <c r="DQ77" s="17"/>
      <c r="DR77" s="17"/>
      <c r="DS77" s="17"/>
      <c r="DT77" s="17"/>
      <c r="DU77" s="17"/>
      <c r="DV77" s="30"/>
      <c r="DW77" s="5"/>
      <c r="DX77" s="5"/>
      <c r="DY77" s="5"/>
      <c r="DZ77" s="29"/>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30"/>
    </row>
    <row r="78" spans="1:210" ht="25.5" customHeight="1" x14ac:dyDescent="0.2">
      <c r="A78" s="48">
        <v>77.400000000000006</v>
      </c>
      <c r="B78" s="3" t="s">
        <v>313</v>
      </c>
      <c r="C78" s="10" t="s">
        <v>462</v>
      </c>
      <c r="D78" s="24" t="s">
        <v>29</v>
      </c>
      <c r="E78" s="23">
        <v>0.64844512786335362</v>
      </c>
      <c r="F78" s="147">
        <v>17922</v>
      </c>
      <c r="G78" s="18"/>
      <c r="H78" s="5">
        <v>0.92598745086734102</v>
      </c>
      <c r="I78" s="5">
        <v>0</v>
      </c>
      <c r="J78" s="5">
        <v>0.67672436935729208</v>
      </c>
      <c r="K78" s="5">
        <v>0.36302972697071345</v>
      </c>
      <c r="L78" s="5">
        <v>1.1493097252034896</v>
      </c>
      <c r="M78" s="5">
        <v>0.78753149329151217</v>
      </c>
      <c r="N78" s="5">
        <v>0.21346756040633588</v>
      </c>
      <c r="O78" s="5">
        <v>0.17712262957734159</v>
      </c>
      <c r="P78" s="5">
        <v>0.43768598023495398</v>
      </c>
      <c r="Q78" s="5">
        <v>1.3312553238583189</v>
      </c>
      <c r="R78" s="5">
        <v>0.73971630599623617</v>
      </c>
      <c r="S78" s="5">
        <v>0.28181209623725251</v>
      </c>
      <c r="T78" s="5">
        <v>0.22977737984701749</v>
      </c>
      <c r="U78" s="5">
        <v>0.40039104749514076</v>
      </c>
      <c r="V78" s="5">
        <v>0.15515708887558888</v>
      </c>
      <c r="W78" s="5">
        <v>0.88649807818876225</v>
      </c>
      <c r="X78" s="5">
        <v>0.86566724330947276</v>
      </c>
      <c r="Y78" s="18"/>
      <c r="Z78" s="153">
        <v>0</v>
      </c>
      <c r="AA78" s="165">
        <v>1.9730624127371477</v>
      </c>
      <c r="AB78" s="5">
        <v>1.1969704570361335</v>
      </c>
      <c r="AC78" s="5">
        <v>0.64350926058182178</v>
      </c>
      <c r="AD78" s="5">
        <v>1.1054333263945602</v>
      </c>
      <c r="AE78" s="5">
        <v>0.26840024598084872</v>
      </c>
      <c r="AF78" s="5">
        <v>1.2482074120427165</v>
      </c>
      <c r="AG78" s="5">
        <v>0.35061152379588145</v>
      </c>
      <c r="AH78" s="5">
        <v>1.5977236525137137</v>
      </c>
      <c r="AI78" s="5">
        <v>0.18771568733654179</v>
      </c>
      <c r="AJ78" s="5">
        <v>0.33936241784401988</v>
      </c>
      <c r="AK78" s="5">
        <v>1.9424409720242306</v>
      </c>
      <c r="AL78" s="5">
        <v>0.22977737984701749</v>
      </c>
      <c r="AM78" s="5">
        <v>0.65715895790888246</v>
      </c>
      <c r="AN78" s="5">
        <v>0.22625865984003696</v>
      </c>
      <c r="AO78" s="5">
        <v>0.25326907583672753</v>
      </c>
      <c r="AP78" s="5">
        <v>0</v>
      </c>
      <c r="AQ78" s="5">
        <v>1.9730624127371477</v>
      </c>
      <c r="AR78" s="5">
        <v>0.5246975951961661</v>
      </c>
      <c r="AS78" s="5">
        <v>1.7538693206493099</v>
      </c>
      <c r="AT78" s="5">
        <v>0.77313874007020134</v>
      </c>
      <c r="AU78" s="5">
        <v>0</v>
      </c>
      <c r="AV78" s="5">
        <v>0.28597150876449745</v>
      </c>
      <c r="AW78" s="5">
        <v>1.5212313845019274</v>
      </c>
      <c r="AX78" s="5">
        <v>1.8264773850996747</v>
      </c>
      <c r="AY78" s="5">
        <v>0.6611747292981226</v>
      </c>
      <c r="AZ78" s="5">
        <v>0.50540847618810181</v>
      </c>
      <c r="BA78" s="5">
        <v>0.30599627560521381</v>
      </c>
      <c r="BB78" s="5">
        <v>0.84882051603894171</v>
      </c>
      <c r="BC78" s="5">
        <v>0.27280477408354653</v>
      </c>
      <c r="BD78" s="5">
        <v>0.32182743625222371</v>
      </c>
      <c r="BE78" s="5">
        <v>0.34670618010689686</v>
      </c>
      <c r="BF78" s="5">
        <v>0.63527059999412061</v>
      </c>
      <c r="BG78" s="5">
        <v>1.8999470220992947</v>
      </c>
      <c r="BH78" s="5">
        <v>1.016158857941879</v>
      </c>
      <c r="BI78" s="5">
        <v>0.58135753588687245</v>
      </c>
      <c r="BJ78" s="5">
        <v>1.1363757373843399</v>
      </c>
      <c r="BK78" s="5">
        <v>0.21610177080079057</v>
      </c>
      <c r="BL78" s="5">
        <v>1.1939508071213534</v>
      </c>
      <c r="BM78" s="5">
        <v>0.73704648771847225</v>
      </c>
      <c r="BN78" s="5">
        <v>0</v>
      </c>
      <c r="BO78" s="5">
        <v>0.52622070400980514</v>
      </c>
      <c r="BP78" s="5">
        <v>1.068836576397993</v>
      </c>
      <c r="BQ78" s="5">
        <v>0.35472538908886758</v>
      </c>
      <c r="BR78" s="5">
        <v>0</v>
      </c>
      <c r="BS78" s="5">
        <v>0</v>
      </c>
      <c r="BT78" s="5">
        <v>0</v>
      </c>
      <c r="BU78" s="5">
        <v>0.42638780780580815</v>
      </c>
      <c r="BV78" s="5">
        <v>0</v>
      </c>
      <c r="BW78" s="5">
        <v>0.77582359643271959</v>
      </c>
      <c r="BX78" s="5">
        <v>0.34991621759135799</v>
      </c>
      <c r="BY78" s="5">
        <v>1.4228832921494901</v>
      </c>
      <c r="BZ78" s="5">
        <v>0</v>
      </c>
      <c r="CA78" s="5">
        <v>0.85030724860315665</v>
      </c>
      <c r="CB78" s="5">
        <v>0</v>
      </c>
      <c r="CC78" s="5">
        <v>0</v>
      </c>
      <c r="CD78" s="5">
        <v>0</v>
      </c>
      <c r="CE78" s="5">
        <v>0</v>
      </c>
      <c r="CF78" s="5">
        <v>0</v>
      </c>
      <c r="CG78" s="5">
        <v>0.72393663077549153</v>
      </c>
      <c r="CH78" s="5">
        <v>0</v>
      </c>
      <c r="CI78" s="5">
        <v>0.33527974321199411</v>
      </c>
      <c r="CJ78" s="5">
        <v>0.1108434228017505</v>
      </c>
      <c r="CK78" s="5">
        <v>0.79134973888243498</v>
      </c>
      <c r="CL78" s="5">
        <v>0</v>
      </c>
      <c r="CM78" s="5">
        <v>0.11692284404342297</v>
      </c>
      <c r="CN78" s="5">
        <v>0</v>
      </c>
      <c r="CO78" s="5">
        <v>0</v>
      </c>
      <c r="CP78" s="5">
        <v>0</v>
      </c>
      <c r="CQ78" s="5">
        <v>0.15782595964557061</v>
      </c>
      <c r="CR78" s="5">
        <v>0</v>
      </c>
      <c r="CS78" s="5">
        <v>0.9570255222613866</v>
      </c>
      <c r="CT78" s="5">
        <v>0</v>
      </c>
      <c r="CU78" s="5">
        <v>0</v>
      </c>
      <c r="CV78" s="5">
        <v>0</v>
      </c>
      <c r="CW78" s="5">
        <v>0</v>
      </c>
      <c r="CX78" s="5">
        <v>0.17862917719860594</v>
      </c>
      <c r="CY78" s="5">
        <v>0.28421268231815749</v>
      </c>
      <c r="CZ78" s="5">
        <v>0.27208376440414339</v>
      </c>
      <c r="DA78" s="5">
        <v>0.16823687752355329</v>
      </c>
      <c r="DB78" s="5">
        <v>0.11760764894302189</v>
      </c>
      <c r="DC78" s="5">
        <v>1.5272458021712743</v>
      </c>
      <c r="DD78" s="5">
        <v>0.50720488108962269</v>
      </c>
      <c r="DE78" s="5"/>
      <c r="DF78" s="29"/>
      <c r="DG78" s="17"/>
      <c r="DH78" s="17"/>
      <c r="DI78" s="17"/>
      <c r="DJ78" s="17"/>
      <c r="DK78" s="17"/>
      <c r="DL78" s="17"/>
      <c r="DM78" s="17"/>
      <c r="DN78" s="17"/>
      <c r="DO78" s="17"/>
      <c r="DP78" s="17"/>
      <c r="DQ78" s="17"/>
      <c r="DR78" s="17"/>
      <c r="DS78" s="17"/>
      <c r="DT78" s="17"/>
      <c r="DU78" s="17"/>
      <c r="DV78" s="30"/>
      <c r="DW78" s="5"/>
      <c r="DX78" s="5"/>
      <c r="DY78" s="5"/>
      <c r="DZ78" s="29"/>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30"/>
    </row>
    <row r="79" spans="1:210" ht="25.5" customHeight="1" x14ac:dyDescent="0.2">
      <c r="A79" s="48">
        <v>77.5</v>
      </c>
      <c r="B79" s="3" t="s">
        <v>313</v>
      </c>
      <c r="C79" s="10" t="s">
        <v>463</v>
      </c>
      <c r="D79" s="24" t="s">
        <v>29</v>
      </c>
      <c r="E79" s="23">
        <v>0.56205864994963883</v>
      </c>
      <c r="F79" s="147">
        <v>17922</v>
      </c>
      <c r="G79" s="18"/>
      <c r="H79" s="5">
        <v>0.76090833645314448</v>
      </c>
      <c r="I79" s="5">
        <v>0.3619091531179443</v>
      </c>
      <c r="J79" s="5">
        <v>0.4814178766580568</v>
      </c>
      <c r="K79" s="5">
        <v>0.155844256696096</v>
      </c>
      <c r="L79" s="5">
        <v>0.65930380200979444</v>
      </c>
      <c r="M79" s="5">
        <v>0.46837699370690389</v>
      </c>
      <c r="N79" s="5">
        <v>1.3921794151833298</v>
      </c>
      <c r="O79" s="5">
        <v>0.25848432854696468</v>
      </c>
      <c r="P79" s="5">
        <v>0.20473166673259371</v>
      </c>
      <c r="Q79" s="5">
        <v>0.5395897978282842</v>
      </c>
      <c r="R79" s="5">
        <v>0.86091946396002061</v>
      </c>
      <c r="S79" s="5">
        <v>0.609727450657642</v>
      </c>
      <c r="T79" s="5">
        <v>0</v>
      </c>
      <c r="U79" s="5">
        <v>1.0415539093621906</v>
      </c>
      <c r="V79" s="5">
        <v>0.34121905510971823</v>
      </c>
      <c r="W79" s="5">
        <v>0.33319262133979854</v>
      </c>
      <c r="X79" s="5">
        <v>0.59320333656362689</v>
      </c>
      <c r="Y79" s="18"/>
      <c r="Z79" s="153">
        <v>0</v>
      </c>
      <c r="AA79" s="165">
        <v>2.142541103394322</v>
      </c>
      <c r="AB79" s="5">
        <v>0.82324349314640577</v>
      </c>
      <c r="AC79" s="5">
        <v>0.56365308751613841</v>
      </c>
      <c r="AD79" s="5">
        <v>1.2159393902743305</v>
      </c>
      <c r="AE79" s="5">
        <v>0</v>
      </c>
      <c r="AF79" s="5">
        <v>2.142541103394322</v>
      </c>
      <c r="AG79" s="5">
        <v>1.8700680496984756</v>
      </c>
      <c r="AH79" s="5">
        <v>0.60352426059209929</v>
      </c>
      <c r="AI79" s="5">
        <v>0.24010561313831261</v>
      </c>
      <c r="AJ79" s="5">
        <v>1.2374211900415257</v>
      </c>
      <c r="AK79" s="5">
        <v>0.8176631719281634</v>
      </c>
      <c r="AL79" s="5">
        <v>0</v>
      </c>
      <c r="AM79" s="5">
        <v>0.98841761926291483</v>
      </c>
      <c r="AN79" s="5">
        <v>0</v>
      </c>
      <c r="AO79" s="5">
        <v>0.55698540989522505</v>
      </c>
      <c r="AP79" s="5">
        <v>0</v>
      </c>
      <c r="AQ79" s="5">
        <v>1.9834819339440133</v>
      </c>
      <c r="AR79" s="5">
        <v>0</v>
      </c>
      <c r="AS79" s="5">
        <v>0</v>
      </c>
      <c r="AT79" s="5">
        <v>0.70545189564217781</v>
      </c>
      <c r="AU79" s="5">
        <v>0</v>
      </c>
      <c r="AV79" s="5">
        <v>1.1443205596676977</v>
      </c>
      <c r="AW79" s="5">
        <v>0.49511584784934087</v>
      </c>
      <c r="AX79" s="5">
        <v>0.55817056748697158</v>
      </c>
      <c r="AY79" s="5">
        <v>0.20726916613806079</v>
      </c>
      <c r="AZ79" s="5">
        <v>0.21570684171347362</v>
      </c>
      <c r="BA79" s="5">
        <v>0.26145251396648028</v>
      </c>
      <c r="BB79" s="5">
        <v>1.2274801981803383</v>
      </c>
      <c r="BC79" s="5">
        <v>0.58870891351709775</v>
      </c>
      <c r="BD79" s="5">
        <v>0.23161477177995318</v>
      </c>
      <c r="BE79" s="5">
        <v>0</v>
      </c>
      <c r="BF79" s="5">
        <v>0.26986506746626687</v>
      </c>
      <c r="BG79" s="5">
        <v>0.87220476146763581</v>
      </c>
      <c r="BH79" s="5">
        <v>0.1477598274039463</v>
      </c>
      <c r="BI79" s="5">
        <v>0.35758577924762291</v>
      </c>
      <c r="BJ79" s="5">
        <v>0</v>
      </c>
      <c r="BK79" s="5">
        <v>0.54144453273081616</v>
      </c>
      <c r="BL79" s="5">
        <v>0.91211525485310907</v>
      </c>
      <c r="BM79" s="5">
        <v>0.28180005202462505</v>
      </c>
      <c r="BN79" s="5">
        <v>1.0560185156015074</v>
      </c>
      <c r="BO79" s="5">
        <v>0</v>
      </c>
      <c r="BP79" s="5">
        <v>0</v>
      </c>
      <c r="BQ79" s="5">
        <v>0</v>
      </c>
      <c r="BR79" s="5">
        <v>0.3619091531179443</v>
      </c>
      <c r="BS79" s="5">
        <v>0</v>
      </c>
      <c r="BT79" s="5">
        <v>0</v>
      </c>
      <c r="BU79" s="5">
        <v>0</v>
      </c>
      <c r="BV79" s="5">
        <v>0</v>
      </c>
      <c r="BW79" s="5">
        <v>0</v>
      </c>
      <c r="BX79" s="5">
        <v>0.27755596793103454</v>
      </c>
      <c r="BY79" s="5">
        <v>0</v>
      </c>
      <c r="BZ79" s="5">
        <v>0.57271265211068256</v>
      </c>
      <c r="CA79" s="5">
        <v>1.2093509734079653</v>
      </c>
      <c r="CB79" s="5">
        <v>0</v>
      </c>
      <c r="CC79" s="5">
        <v>0.27418552222866122</v>
      </c>
      <c r="CD79" s="5">
        <v>1.7778882721108862</v>
      </c>
      <c r="CE79" s="5">
        <v>4.72178845407277E-2</v>
      </c>
      <c r="CF79" s="5">
        <v>0</v>
      </c>
      <c r="CG79" s="5">
        <v>0</v>
      </c>
      <c r="CH79" s="5">
        <v>0</v>
      </c>
      <c r="CI79" s="5">
        <v>0.1478605396017221</v>
      </c>
      <c r="CJ79" s="5">
        <v>6.2602878711198476E-2</v>
      </c>
      <c r="CK79" s="5">
        <v>0</v>
      </c>
      <c r="CL79" s="5">
        <v>0.97469819389991963</v>
      </c>
      <c r="CM79" s="5">
        <v>1.0666689005640295</v>
      </c>
      <c r="CN79" s="5">
        <v>0</v>
      </c>
      <c r="CO79" s="5">
        <v>0.14611579785565021</v>
      </c>
      <c r="CP79" s="5">
        <v>0</v>
      </c>
      <c r="CQ79" s="5">
        <v>0</v>
      </c>
      <c r="CR79" s="5">
        <v>0</v>
      </c>
      <c r="CS79" s="5">
        <v>0.9570255222613866</v>
      </c>
      <c r="CT79" s="5">
        <v>0</v>
      </c>
      <c r="CU79" s="5">
        <v>0</v>
      </c>
      <c r="CV79" s="5">
        <v>0.16202204837734321</v>
      </c>
      <c r="CW79" s="5">
        <v>0</v>
      </c>
      <c r="CX79" s="5">
        <v>1.4147093439923091</v>
      </c>
      <c r="CY79" s="5">
        <v>0</v>
      </c>
      <c r="CZ79" s="5">
        <v>0</v>
      </c>
      <c r="DA79" s="5">
        <v>0</v>
      </c>
      <c r="DB79" s="5">
        <v>1.1668611435239205E-2</v>
      </c>
      <c r="DC79" s="5">
        <v>1.4813895277274927</v>
      </c>
      <c r="DD79" s="5">
        <v>0</v>
      </c>
      <c r="DE79" s="5"/>
      <c r="DF79" s="29"/>
      <c r="DG79" s="17"/>
      <c r="DH79" s="17"/>
      <c r="DI79" s="17"/>
      <c r="DJ79" s="17"/>
      <c r="DK79" s="17"/>
      <c r="DL79" s="17"/>
      <c r="DM79" s="17"/>
      <c r="DN79" s="17"/>
      <c r="DO79" s="17"/>
      <c r="DP79" s="17"/>
      <c r="DQ79" s="17"/>
      <c r="DR79" s="17"/>
      <c r="DS79" s="17"/>
      <c r="DT79" s="17"/>
      <c r="DU79" s="17"/>
      <c r="DV79" s="30"/>
      <c r="DW79" s="5"/>
      <c r="DX79" s="5"/>
      <c r="DY79" s="5"/>
      <c r="DZ79" s="29"/>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30"/>
    </row>
    <row r="80" spans="1:210" ht="25.5" customHeight="1" x14ac:dyDescent="0.2">
      <c r="A80" s="48">
        <v>77.599999999999994</v>
      </c>
      <c r="B80" s="3" t="s">
        <v>313</v>
      </c>
      <c r="C80" s="10" t="s">
        <v>464</v>
      </c>
      <c r="D80" s="24" t="s">
        <v>29</v>
      </c>
      <c r="E80" s="23">
        <v>1.2664489937338679</v>
      </c>
      <c r="F80" s="147">
        <v>17922</v>
      </c>
      <c r="G80" s="18"/>
      <c r="H80" s="5">
        <v>2.4257716324363012</v>
      </c>
      <c r="I80" s="5">
        <v>1.6492054953593411</v>
      </c>
      <c r="J80" s="5">
        <v>1.0360891310030695</v>
      </c>
      <c r="K80" s="5">
        <v>1.813078855222132</v>
      </c>
      <c r="L80" s="5">
        <v>1.3366953614279538</v>
      </c>
      <c r="M80" s="5">
        <v>1.0558687295232203</v>
      </c>
      <c r="N80" s="5">
        <v>1.5671922859121385</v>
      </c>
      <c r="O80" s="5">
        <v>0.64070788812231705</v>
      </c>
      <c r="P80" s="5">
        <v>0.91484478798541724</v>
      </c>
      <c r="Q80" s="5">
        <v>0.83503058388935214</v>
      </c>
      <c r="R80" s="5">
        <v>1.8777054761247587</v>
      </c>
      <c r="S80" s="5">
        <v>0.58018092111145747</v>
      </c>
      <c r="T80" s="5">
        <v>0.71088672237697237</v>
      </c>
      <c r="U80" s="5">
        <v>0.91183968187188313</v>
      </c>
      <c r="V80" s="5">
        <v>0.87559497602089797</v>
      </c>
      <c r="W80" s="5">
        <v>1.3766306540735285</v>
      </c>
      <c r="X80" s="5">
        <v>1.6767724595979936</v>
      </c>
      <c r="Y80" s="18"/>
      <c r="Z80" s="153">
        <v>0</v>
      </c>
      <c r="AA80" s="165">
        <v>3.347835679362706</v>
      </c>
      <c r="AB80" s="5">
        <v>2.6414896803246313</v>
      </c>
      <c r="AC80" s="5">
        <v>1.7273312351109122</v>
      </c>
      <c r="AD80" s="5">
        <v>2.4668649686082711</v>
      </c>
      <c r="AE80" s="5">
        <v>1.2380232188925229</v>
      </c>
      <c r="AF80" s="5">
        <v>2.2025728870045538</v>
      </c>
      <c r="AG80" s="5">
        <v>1.511213350670507</v>
      </c>
      <c r="AH80" s="5">
        <v>0.93055217708586813</v>
      </c>
      <c r="AI80" s="5">
        <v>0.97673626307686701</v>
      </c>
      <c r="AJ80" s="5">
        <v>1.0352515999930996</v>
      </c>
      <c r="AK80" s="5">
        <v>0.58675292669664447</v>
      </c>
      <c r="AL80" s="5">
        <v>0.71088672237697237</v>
      </c>
      <c r="AM80" s="5">
        <v>2.4979486222929821</v>
      </c>
      <c r="AN80" s="5">
        <v>2.8473914515653016</v>
      </c>
      <c r="AO80" s="5">
        <v>0.88091063163334737</v>
      </c>
      <c r="AP80" s="5">
        <v>0.86718864692861775</v>
      </c>
      <c r="AQ80" s="5">
        <v>1.7066793254470025</v>
      </c>
      <c r="AR80" s="5">
        <v>0.49967271761038506</v>
      </c>
      <c r="AS80" s="5">
        <v>0.52704477182379039</v>
      </c>
      <c r="AT80" s="5">
        <v>1.3875546523800721</v>
      </c>
      <c r="AU80" s="5">
        <v>0.51585089637557591</v>
      </c>
      <c r="AV80" s="5">
        <v>0</v>
      </c>
      <c r="AW80" s="5">
        <v>2.1661304509268375</v>
      </c>
      <c r="AX80" s="5">
        <v>0.56187412207168441</v>
      </c>
      <c r="AY80" s="5">
        <v>2.5951786071761602</v>
      </c>
      <c r="AZ80" s="5">
        <v>0.23471753756727204</v>
      </c>
      <c r="BA80" s="5">
        <v>0.59187888461631477</v>
      </c>
      <c r="BB80" s="5">
        <v>1.345560335830325</v>
      </c>
      <c r="BC80" s="5">
        <v>1.1247296986427422</v>
      </c>
      <c r="BD80" s="5">
        <v>0.52664275830909546</v>
      </c>
      <c r="BE80" s="5">
        <v>0.79439961997799735</v>
      </c>
      <c r="BF80" s="5">
        <v>2.036413324654653</v>
      </c>
      <c r="BG80" s="5">
        <v>1.7158072558647683</v>
      </c>
      <c r="BH80" s="5">
        <v>2.0611174086870347</v>
      </c>
      <c r="BI80" s="5">
        <v>1.3008190929597212</v>
      </c>
      <c r="BJ80" s="5">
        <v>0.98260773368893684</v>
      </c>
      <c r="BK80" s="5">
        <v>0.66111811979313373</v>
      </c>
      <c r="BL80" s="5">
        <v>1.0941158575267891</v>
      </c>
      <c r="BM80" s="5">
        <v>2.3825039089931144</v>
      </c>
      <c r="BN80" s="5">
        <v>1.3824870082707073</v>
      </c>
      <c r="BO80" s="5">
        <v>1.9184744296497802</v>
      </c>
      <c r="BP80" s="5">
        <v>0.65586677404086047</v>
      </c>
      <c r="BQ80" s="5">
        <v>2.7099179929902557</v>
      </c>
      <c r="BR80" s="5">
        <v>1.6492054953593411</v>
      </c>
      <c r="BS80" s="5">
        <v>0.61289791721196962</v>
      </c>
      <c r="BT80" s="5">
        <v>0</v>
      </c>
      <c r="BU80" s="5">
        <v>1.5240120018494718</v>
      </c>
      <c r="BV80" s="5">
        <v>1.2965380732602543</v>
      </c>
      <c r="BW80" s="5">
        <v>1.0932657565062058</v>
      </c>
      <c r="BX80" s="5">
        <v>0.13592724342366214</v>
      </c>
      <c r="BY80" s="5">
        <v>1.7033651005278514</v>
      </c>
      <c r="BZ80" s="5">
        <v>0</v>
      </c>
      <c r="CA80" s="5">
        <v>0.28370156521970474</v>
      </c>
      <c r="CB80" s="5">
        <v>0.16489035991321602</v>
      </c>
      <c r="CC80" s="5">
        <v>0</v>
      </c>
      <c r="CD80" s="5">
        <v>3.0739624064168982</v>
      </c>
      <c r="CE80" s="5">
        <v>3.347835679362706</v>
      </c>
      <c r="CF80" s="5">
        <v>0.60268547588301025</v>
      </c>
      <c r="CG80" s="5">
        <v>0.85903699991798954</v>
      </c>
      <c r="CH80" s="5">
        <v>0</v>
      </c>
      <c r="CI80" s="5">
        <v>0.12522265978308864</v>
      </c>
      <c r="CJ80" s="5">
        <v>0.17805283765609609</v>
      </c>
      <c r="CK80" s="5">
        <v>2.1572592377380997</v>
      </c>
      <c r="CL80" s="5">
        <v>0</v>
      </c>
      <c r="CM80" s="5">
        <v>0.25318385453594788</v>
      </c>
      <c r="CN80" s="5">
        <v>0</v>
      </c>
      <c r="CO80" s="5">
        <v>0.24323859326699357</v>
      </c>
      <c r="CP80" s="5">
        <v>0</v>
      </c>
      <c r="CQ80" s="5">
        <v>0.60736132870844106</v>
      </c>
      <c r="CR80" s="5">
        <v>0.16483713779626377</v>
      </c>
      <c r="CS80" s="5">
        <v>0</v>
      </c>
      <c r="CT80" s="5">
        <v>0.38619988639976682</v>
      </c>
      <c r="CU80" s="5">
        <v>1.9668474523265325</v>
      </c>
      <c r="CV80" s="5">
        <v>1.0992381530096709</v>
      </c>
      <c r="CW80" s="5">
        <v>0</v>
      </c>
      <c r="CX80" s="5">
        <v>1.1927944764387073</v>
      </c>
      <c r="CY80" s="5">
        <v>0.12815377411626849</v>
      </c>
      <c r="CZ80" s="5">
        <v>0</v>
      </c>
      <c r="DA80" s="5">
        <v>0</v>
      </c>
      <c r="DB80" s="5">
        <v>0.4489186898622286</v>
      </c>
      <c r="DC80" s="5">
        <v>1.7354095853839759</v>
      </c>
      <c r="DD80" s="5">
        <v>2.3962011549992548</v>
      </c>
      <c r="DE80" s="5"/>
      <c r="DF80" s="29"/>
      <c r="DG80" s="17"/>
      <c r="DH80" s="17"/>
      <c r="DI80" s="17"/>
      <c r="DJ80" s="17"/>
      <c r="DK80" s="17"/>
      <c r="DL80" s="17"/>
      <c r="DM80" s="17"/>
      <c r="DN80" s="17"/>
      <c r="DO80" s="17"/>
      <c r="DP80" s="17"/>
      <c r="DQ80" s="17"/>
      <c r="DR80" s="17"/>
      <c r="DS80" s="17"/>
      <c r="DT80" s="17"/>
      <c r="DU80" s="17"/>
      <c r="DV80" s="30"/>
      <c r="DW80" s="5"/>
      <c r="DX80" s="5"/>
      <c r="DY80" s="5"/>
      <c r="DZ80" s="29"/>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30"/>
    </row>
    <row r="81" spans="1:210" ht="25.5" customHeight="1" x14ac:dyDescent="0.2">
      <c r="A81" s="48">
        <v>77.7</v>
      </c>
      <c r="B81" s="3" t="s">
        <v>313</v>
      </c>
      <c r="C81" s="10" t="s">
        <v>465</v>
      </c>
      <c r="D81" s="24" t="s">
        <v>29</v>
      </c>
      <c r="E81" s="23">
        <v>3.1405814885494077</v>
      </c>
      <c r="F81" s="147">
        <v>17922</v>
      </c>
      <c r="G81" s="18"/>
      <c r="H81" s="5">
        <v>2.4732683936900837</v>
      </c>
      <c r="I81" s="5">
        <v>2.1427678770336107</v>
      </c>
      <c r="J81" s="5">
        <v>2.5630904474839999</v>
      </c>
      <c r="K81" s="5">
        <v>3.2101737242586035</v>
      </c>
      <c r="L81" s="5">
        <v>2.9930456336276374</v>
      </c>
      <c r="M81" s="5">
        <v>1.736297747367106</v>
      </c>
      <c r="N81" s="5">
        <v>2.8690817100678894</v>
      </c>
      <c r="O81" s="5">
        <v>2.6847356506301412</v>
      </c>
      <c r="P81" s="5">
        <v>3.2991633719341307</v>
      </c>
      <c r="Q81" s="5">
        <v>3.4923858807511601</v>
      </c>
      <c r="R81" s="5">
        <v>2.8126961000254087</v>
      </c>
      <c r="S81" s="5">
        <v>2.7309395666600169</v>
      </c>
      <c r="T81" s="5">
        <v>3.7866869023658039</v>
      </c>
      <c r="U81" s="5">
        <v>3.8877010713838582</v>
      </c>
      <c r="V81" s="5">
        <v>2.486296546417698</v>
      </c>
      <c r="W81" s="5">
        <v>3.7702337405908408</v>
      </c>
      <c r="X81" s="5">
        <v>5.1903461778697881</v>
      </c>
      <c r="Y81" s="18"/>
      <c r="Z81" s="153">
        <v>0</v>
      </c>
      <c r="AA81" s="165">
        <v>7.3382494163165948</v>
      </c>
      <c r="AB81" s="5">
        <v>1.1905166159877751</v>
      </c>
      <c r="AC81" s="5">
        <v>4.01209936275343</v>
      </c>
      <c r="AD81" s="5">
        <v>2.7556771116141023</v>
      </c>
      <c r="AE81" s="5">
        <v>1.1689754342810372</v>
      </c>
      <c r="AF81" s="5">
        <v>2.4776161418037841</v>
      </c>
      <c r="AG81" s="5">
        <v>3.1807483493316044</v>
      </c>
      <c r="AH81" s="5">
        <v>4.8395617957951336</v>
      </c>
      <c r="AI81" s="5">
        <v>2.5971031527059938</v>
      </c>
      <c r="AJ81" s="5">
        <v>3.4589976374871747</v>
      </c>
      <c r="AK81" s="5">
        <v>3.72099618582337</v>
      </c>
      <c r="AL81" s="5">
        <v>3.7866869023658039</v>
      </c>
      <c r="AM81" s="5">
        <v>5.7546032614103488</v>
      </c>
      <c r="AN81" s="5">
        <v>4.4253887297792973</v>
      </c>
      <c r="AO81" s="5">
        <v>3.0194935641870693</v>
      </c>
      <c r="AP81" s="5">
        <v>1.6430836054035705</v>
      </c>
      <c r="AQ81" s="5">
        <v>2.8171809746444136</v>
      </c>
      <c r="AR81" s="5">
        <v>2.5529494736898131</v>
      </c>
      <c r="AS81" s="5">
        <v>4.5894883991047157</v>
      </c>
      <c r="AT81" s="5">
        <v>4.7840346272361778</v>
      </c>
      <c r="AU81" s="5">
        <v>5.4140956751755143</v>
      </c>
      <c r="AV81" s="5">
        <v>4.4688116866533791</v>
      </c>
      <c r="AW81" s="5">
        <v>3.7512805852831934</v>
      </c>
      <c r="AX81" s="5">
        <v>3.2812906756793989</v>
      </c>
      <c r="AY81" s="5">
        <v>1.6942925813879324</v>
      </c>
      <c r="AZ81" s="5">
        <v>2.9798721463809108</v>
      </c>
      <c r="BA81" s="5">
        <v>3.0690164409880349</v>
      </c>
      <c r="BB81" s="5">
        <v>3.0861094855581968</v>
      </c>
      <c r="BC81" s="5">
        <v>3.7385999810552253</v>
      </c>
      <c r="BD81" s="5">
        <v>4.3486599362136085</v>
      </c>
      <c r="BE81" s="5">
        <v>3.8619648986502018</v>
      </c>
      <c r="BF81" s="5">
        <v>3.4449396472989937</v>
      </c>
      <c r="BG81" s="5">
        <v>3.2520705109529287</v>
      </c>
      <c r="BH81" s="5">
        <v>3.2457100610434422</v>
      </c>
      <c r="BI81" s="5">
        <v>2.2500513938684117</v>
      </c>
      <c r="BJ81" s="5">
        <v>3.9280941981478539</v>
      </c>
      <c r="BK81" s="5">
        <v>1.4972918355933231</v>
      </c>
      <c r="BL81" s="5">
        <v>1.4834638016682851</v>
      </c>
      <c r="BM81" s="5">
        <v>2.1759164762418184</v>
      </c>
      <c r="BN81" s="5">
        <v>3.7323204346183676</v>
      </c>
      <c r="BO81" s="5">
        <v>7.3382494163165948</v>
      </c>
      <c r="BP81" s="5">
        <v>3.3385774645295503</v>
      </c>
      <c r="BQ81" s="5">
        <v>1.5396697752094048</v>
      </c>
      <c r="BR81" s="5">
        <v>2.1427678770336107</v>
      </c>
      <c r="BS81" s="5">
        <v>6.5843463087420409</v>
      </c>
      <c r="BT81" s="5">
        <v>3.5708525371679825</v>
      </c>
      <c r="BU81" s="5">
        <v>2.8467815348995833</v>
      </c>
      <c r="BV81" s="5">
        <v>0.44891281956673895</v>
      </c>
      <c r="BW81" s="5">
        <v>4.9255134562444356</v>
      </c>
      <c r="BX81" s="5">
        <v>3.4255682133361747</v>
      </c>
      <c r="BY81" s="5">
        <v>4.9436504869971598</v>
      </c>
      <c r="BZ81" s="5">
        <v>0.63502325244913049</v>
      </c>
      <c r="CA81" s="5">
        <v>2.1351265187295851</v>
      </c>
      <c r="CB81" s="5">
        <v>2.1464581060931791</v>
      </c>
      <c r="CC81" s="5">
        <v>0.3349772418330062</v>
      </c>
      <c r="CD81" s="5">
        <v>4.0202044511942372</v>
      </c>
      <c r="CE81" s="5">
        <v>4.8851392536587959</v>
      </c>
      <c r="CF81" s="5">
        <v>2.4483123754165605</v>
      </c>
      <c r="CG81" s="5">
        <v>4.3941641115004568</v>
      </c>
      <c r="CH81" s="5">
        <v>1.1822397102263913</v>
      </c>
      <c r="CI81" s="5">
        <v>0.14586771595993298</v>
      </c>
      <c r="CJ81" s="5">
        <v>1.1978015417041326</v>
      </c>
      <c r="CK81" s="5">
        <v>0</v>
      </c>
      <c r="CL81" s="5">
        <v>1.55404240120667</v>
      </c>
      <c r="CM81" s="5">
        <v>2.5183652525665083</v>
      </c>
      <c r="CN81" s="5">
        <v>0.78009446847842079</v>
      </c>
      <c r="CO81" s="5">
        <v>3.3558103377416644</v>
      </c>
      <c r="CP81" s="5">
        <v>0.95817669452396537</v>
      </c>
      <c r="CQ81" s="5">
        <v>2.6093902948460816</v>
      </c>
      <c r="CR81" s="5">
        <v>2.9903213306266592</v>
      </c>
      <c r="CS81" s="5">
        <v>0.21049948640784144</v>
      </c>
      <c r="CT81" s="5">
        <v>1.5836787454823171</v>
      </c>
      <c r="CU81" s="5">
        <v>3.6959182398250516</v>
      </c>
      <c r="CV81" s="5">
        <v>2.7360481910033534</v>
      </c>
      <c r="CW81" s="5">
        <v>1.0686167461598766</v>
      </c>
      <c r="CX81" s="5">
        <v>1.6874264527221052</v>
      </c>
      <c r="CY81" s="5">
        <v>1.3315648150101829</v>
      </c>
      <c r="CZ81" s="5">
        <v>0.90278747350594279</v>
      </c>
      <c r="DA81" s="5">
        <v>1.8835720898242945</v>
      </c>
      <c r="DB81" s="5">
        <v>2.9278318882211019</v>
      </c>
      <c r="DC81" s="5">
        <v>0.2467065152930866</v>
      </c>
      <c r="DD81" s="5">
        <v>3.5124603262911198</v>
      </c>
      <c r="DE81" s="5"/>
      <c r="DF81" s="31"/>
      <c r="DG81" s="32"/>
      <c r="DH81" s="32"/>
      <c r="DI81" s="32"/>
      <c r="DJ81" s="32"/>
      <c r="DK81" s="32"/>
      <c r="DL81" s="32"/>
      <c r="DM81" s="32"/>
      <c r="DN81" s="32"/>
      <c r="DO81" s="32"/>
      <c r="DP81" s="32"/>
      <c r="DQ81" s="32"/>
      <c r="DR81" s="32"/>
      <c r="DS81" s="32"/>
      <c r="DT81" s="32"/>
      <c r="DU81" s="32"/>
      <c r="DV81" s="33"/>
      <c r="DW81" s="5"/>
      <c r="DX81" s="5"/>
      <c r="DY81" s="5"/>
      <c r="DZ81" s="31"/>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3"/>
    </row>
    <row r="82" spans="1:210" ht="25.5" customHeight="1" x14ac:dyDescent="0.2">
      <c r="A82" s="48">
        <v>78</v>
      </c>
      <c r="B82" s="3" t="s">
        <v>313</v>
      </c>
      <c r="C82" s="10" t="s">
        <v>43</v>
      </c>
      <c r="D82" s="24" t="s">
        <v>44</v>
      </c>
      <c r="E82" s="23">
        <v>22.530474489955449</v>
      </c>
      <c r="F82" s="147">
        <v>1510</v>
      </c>
      <c r="G82" s="18"/>
      <c r="H82" s="5">
        <v>11.983175298545344</v>
      </c>
      <c r="I82" s="5"/>
      <c r="J82" s="5">
        <v>18.401083466912809</v>
      </c>
      <c r="K82" s="5">
        <v>13.92748197647272</v>
      </c>
      <c r="L82" s="5">
        <v>28.750353458187604</v>
      </c>
      <c r="M82" s="5">
        <v>28.150947604007857</v>
      </c>
      <c r="N82" s="5">
        <v>32.976466507641767</v>
      </c>
      <c r="O82" s="5">
        <v>22.77256352976984</v>
      </c>
      <c r="P82" s="5">
        <v>16.279470702543509</v>
      </c>
      <c r="Q82" s="5">
        <v>22.146999356672563</v>
      </c>
      <c r="R82" s="5">
        <v>27.261727695410315</v>
      </c>
      <c r="S82" s="5">
        <v>21.755949826119767</v>
      </c>
      <c r="T82" s="5"/>
      <c r="U82" s="5">
        <v>36.644660923895678</v>
      </c>
      <c r="V82" s="5">
        <v>11.509878287881163</v>
      </c>
      <c r="W82" s="5">
        <v>14.181742489981108</v>
      </c>
      <c r="X82" s="5">
        <v>27.827838672972621</v>
      </c>
      <c r="Y82" s="18"/>
      <c r="Z82" s="153">
        <v>13.104524941102472</v>
      </c>
      <c r="AA82" s="165">
        <v>36.400500017746047</v>
      </c>
      <c r="AB82" s="5"/>
      <c r="AC82" s="5">
        <v>26.807634333472418</v>
      </c>
      <c r="AD82" s="5">
        <v>15.89326895177139</v>
      </c>
      <c r="AE82" s="5"/>
      <c r="AF82" s="5">
        <v>27.316473864837871</v>
      </c>
      <c r="AG82" s="5"/>
      <c r="AH82" s="5">
        <v>21.745430173758766</v>
      </c>
      <c r="AI82" s="5">
        <v>17.972288766796627</v>
      </c>
      <c r="AJ82" s="5"/>
      <c r="AK82" s="5"/>
      <c r="AL82" s="5"/>
      <c r="AM82" s="5">
        <v>24.814156711696285</v>
      </c>
      <c r="AN82" s="5">
        <v>13.891532747177607</v>
      </c>
      <c r="AO82" s="5"/>
      <c r="AP82" s="5"/>
      <c r="AQ82" s="5">
        <v>22.173423519860854</v>
      </c>
      <c r="AR82" s="5"/>
      <c r="AS82" s="5"/>
      <c r="AT82" s="5">
        <v>24.898743340906737</v>
      </c>
      <c r="AU82" s="5"/>
      <c r="AV82" s="5">
        <v>27.297282404257377</v>
      </c>
      <c r="AW82" s="5">
        <v>27.379160423374611</v>
      </c>
      <c r="AX82" s="5"/>
      <c r="AY82" s="5"/>
      <c r="AZ82" s="5">
        <v>13.104524941102472</v>
      </c>
      <c r="BA82" s="5"/>
      <c r="BB82" s="5"/>
      <c r="BC82" s="5"/>
      <c r="BD82" s="5"/>
      <c r="BE82" s="5"/>
      <c r="BF82" s="5">
        <v>21.275332059614481</v>
      </c>
      <c r="BG82" s="5">
        <v>36.400500017746047</v>
      </c>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29"/>
      <c r="DG82" s="17"/>
      <c r="DH82" s="17"/>
      <c r="DI82" s="17"/>
      <c r="DJ82" s="17"/>
      <c r="DK82" s="17"/>
      <c r="DL82" s="17"/>
      <c r="DM82" s="17"/>
      <c r="DN82" s="17"/>
      <c r="DO82" s="17"/>
      <c r="DP82" s="17"/>
      <c r="DQ82" s="17"/>
      <c r="DR82" s="17"/>
      <c r="DS82" s="17"/>
      <c r="DT82" s="17"/>
      <c r="DU82" s="17"/>
      <c r="DV82" s="30"/>
      <c r="DW82" s="5"/>
      <c r="DX82" s="5"/>
      <c r="DY82" s="5"/>
      <c r="DZ82" s="29"/>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30"/>
    </row>
    <row r="83" spans="1:210" ht="25.5" customHeight="1" x14ac:dyDescent="0.2">
      <c r="A83" s="48">
        <v>79</v>
      </c>
      <c r="B83" s="3" t="s">
        <v>313</v>
      </c>
      <c r="C83" s="10" t="s">
        <v>45</v>
      </c>
      <c r="D83" s="24" t="s">
        <v>31</v>
      </c>
      <c r="E83" s="23">
        <v>42.10780622062228</v>
      </c>
      <c r="F83" s="147">
        <v>1235</v>
      </c>
      <c r="G83" s="18"/>
      <c r="H83" s="5">
        <v>34.861835996470525</v>
      </c>
      <c r="I83" s="5"/>
      <c r="J83" s="5">
        <v>41.969687256922533</v>
      </c>
      <c r="K83" s="5">
        <v>54.447100516386406</v>
      </c>
      <c r="L83" s="5">
        <v>44.361365735763961</v>
      </c>
      <c r="M83" s="5">
        <v>70.841037375074279</v>
      </c>
      <c r="N83" s="5">
        <v>38.072918034509279</v>
      </c>
      <c r="O83" s="5">
        <v>54.017846346573059</v>
      </c>
      <c r="P83" s="5">
        <v>40.465049334205176</v>
      </c>
      <c r="Q83" s="5">
        <v>44.384538271507331</v>
      </c>
      <c r="R83" s="5">
        <v>36.375238641266925</v>
      </c>
      <c r="S83" s="5">
        <v>38.350962909192042</v>
      </c>
      <c r="T83" s="5"/>
      <c r="U83" s="5">
        <v>49.049421524373052</v>
      </c>
      <c r="V83" s="5">
        <v>36.02514792980358</v>
      </c>
      <c r="W83" s="5">
        <v>47.124924407087931</v>
      </c>
      <c r="X83" s="5">
        <v>35.168637019559633</v>
      </c>
      <c r="Y83" s="18"/>
      <c r="Z83" s="153">
        <v>27.689144148948465</v>
      </c>
      <c r="AA83" s="165">
        <v>53.008996300992706</v>
      </c>
      <c r="AB83" s="5"/>
      <c r="AC83" s="5"/>
      <c r="AD83" s="5">
        <v>27.689144148948465</v>
      </c>
      <c r="AE83" s="5"/>
      <c r="AF83" s="5">
        <v>39.573374250218166</v>
      </c>
      <c r="AG83" s="5"/>
      <c r="AH83" s="5"/>
      <c r="AI83" s="5"/>
      <c r="AJ83" s="5"/>
      <c r="AK83" s="5"/>
      <c r="AL83" s="5"/>
      <c r="AM83" s="5">
        <v>32.600504611301545</v>
      </c>
      <c r="AN83" s="5">
        <v>53.008996300992706</v>
      </c>
      <c r="AO83" s="5"/>
      <c r="AP83" s="5"/>
      <c r="AQ83" s="5"/>
      <c r="AR83" s="5"/>
      <c r="AS83" s="5"/>
      <c r="AT83" s="5">
        <v>37.431678301610418</v>
      </c>
      <c r="AU83" s="5"/>
      <c r="AV83" s="5"/>
      <c r="AW83" s="5"/>
      <c r="AX83" s="5"/>
      <c r="AY83" s="5"/>
      <c r="AZ83" s="5"/>
      <c r="BA83" s="5"/>
      <c r="BB83" s="5"/>
      <c r="BC83" s="5"/>
      <c r="BD83" s="5"/>
      <c r="BE83" s="5"/>
      <c r="BF83" s="5"/>
      <c r="BG83" s="5">
        <v>41.577780693970858</v>
      </c>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29">
        <v>0</v>
      </c>
      <c r="DG83" s="17"/>
      <c r="DH83" s="17">
        <v>0</v>
      </c>
      <c r="DI83" s="17">
        <v>0</v>
      </c>
      <c r="DJ83" s="17">
        <v>0</v>
      </c>
      <c r="DK83" s="17">
        <v>1</v>
      </c>
      <c r="DL83" s="17">
        <v>0</v>
      </c>
      <c r="DM83" s="17">
        <v>0</v>
      </c>
      <c r="DN83" s="17">
        <v>0</v>
      </c>
      <c r="DO83" s="17">
        <v>0</v>
      </c>
      <c r="DP83" s="17">
        <v>0</v>
      </c>
      <c r="DQ83" s="17">
        <v>0</v>
      </c>
      <c r="DR83" s="17"/>
      <c r="DS83" s="17">
        <v>0</v>
      </c>
      <c r="DT83" s="17">
        <v>0</v>
      </c>
      <c r="DU83" s="17">
        <v>0</v>
      </c>
      <c r="DV83" s="30">
        <v>0</v>
      </c>
      <c r="DW83" s="5"/>
      <c r="DX83" s="5"/>
      <c r="DY83" s="5"/>
      <c r="DZ83" s="29"/>
      <c r="EA83" s="17"/>
      <c r="EB83" s="17">
        <v>0</v>
      </c>
      <c r="EC83" s="17"/>
      <c r="ED83" s="17">
        <v>0</v>
      </c>
      <c r="EE83" s="17"/>
      <c r="EF83" s="17"/>
      <c r="EG83" s="17"/>
      <c r="EH83" s="17"/>
      <c r="EI83" s="17"/>
      <c r="EJ83" s="17"/>
      <c r="EK83" s="17">
        <v>0</v>
      </c>
      <c r="EL83" s="17">
        <v>0</v>
      </c>
      <c r="EM83" s="17"/>
      <c r="EN83" s="17"/>
      <c r="EO83" s="17"/>
      <c r="EP83" s="17"/>
      <c r="EQ83" s="17"/>
      <c r="ER83" s="17">
        <v>0</v>
      </c>
      <c r="ES83" s="17"/>
      <c r="ET83" s="17"/>
      <c r="EU83" s="17"/>
      <c r="EV83" s="17"/>
      <c r="EW83" s="17"/>
      <c r="EX83" s="17"/>
      <c r="EY83" s="17"/>
      <c r="EZ83" s="17"/>
      <c r="FA83" s="17"/>
      <c r="FB83" s="17"/>
      <c r="FC83" s="17"/>
      <c r="FD83" s="17"/>
      <c r="FE83" s="17">
        <v>0</v>
      </c>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30"/>
    </row>
    <row r="84" spans="1:210" ht="25.5" customHeight="1" x14ac:dyDescent="0.2">
      <c r="A84" s="48">
        <v>86</v>
      </c>
      <c r="B84" s="3" t="s">
        <v>314</v>
      </c>
      <c r="C84" s="10" t="s">
        <v>62</v>
      </c>
      <c r="D84" s="24" t="s">
        <v>7</v>
      </c>
      <c r="E84" s="23">
        <v>30.86889264199985</v>
      </c>
      <c r="F84" s="147">
        <v>732</v>
      </c>
      <c r="G84" s="18"/>
      <c r="H84" s="5"/>
      <c r="I84" s="5"/>
      <c r="J84" s="5"/>
      <c r="K84" s="5"/>
      <c r="L84" s="5"/>
      <c r="M84" s="5"/>
      <c r="N84" s="5"/>
      <c r="O84" s="5"/>
      <c r="P84" s="5">
        <v>17.570262909489717</v>
      </c>
      <c r="Q84" s="5">
        <v>26.643184383723863</v>
      </c>
      <c r="R84" s="5">
        <v>30.506605951831805</v>
      </c>
      <c r="S84" s="5"/>
      <c r="T84" s="5"/>
      <c r="U84" s="5">
        <v>28.995338600865932</v>
      </c>
      <c r="V84" s="5">
        <v>38.53026133516429</v>
      </c>
      <c r="W84" s="5"/>
      <c r="X84" s="5">
        <v>26.937494991686371</v>
      </c>
      <c r="Y84" s="18"/>
      <c r="Z84" s="153">
        <v>19.065802774435834</v>
      </c>
      <c r="AA84" s="165">
        <v>39.938825583879861</v>
      </c>
      <c r="AB84" s="5">
        <v>34.874061561187162</v>
      </c>
      <c r="AC84" s="5"/>
      <c r="AD84" s="5"/>
      <c r="AE84" s="5"/>
      <c r="AF84" s="5">
        <v>26.298879391637296</v>
      </c>
      <c r="AG84" s="5"/>
      <c r="AH84" s="5"/>
      <c r="AI84" s="5"/>
      <c r="AJ84" s="5"/>
      <c r="AK84" s="5">
        <v>19.065802774435834</v>
      </c>
      <c r="AL84" s="5"/>
      <c r="AM84" s="5">
        <v>27.365170074859879</v>
      </c>
      <c r="AN84" s="5"/>
      <c r="AO84" s="5"/>
      <c r="AP84" s="5"/>
      <c r="AQ84" s="5"/>
      <c r="AR84" s="5"/>
      <c r="AS84" s="5">
        <v>37.095216727191897</v>
      </c>
      <c r="AT84" s="5"/>
      <c r="AU84" s="5"/>
      <c r="AV84" s="5">
        <v>25.063135727623891</v>
      </c>
      <c r="AW84" s="5"/>
      <c r="AX84" s="5"/>
      <c r="AY84" s="5">
        <v>39.938825583879861</v>
      </c>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29"/>
      <c r="DG84" s="17"/>
      <c r="DH84" s="17"/>
      <c r="DI84" s="17"/>
      <c r="DJ84" s="17"/>
      <c r="DK84" s="17"/>
      <c r="DL84" s="17"/>
      <c r="DM84" s="17"/>
      <c r="DN84" s="17">
        <v>0</v>
      </c>
      <c r="DO84" s="17">
        <v>0</v>
      </c>
      <c r="DP84" s="17">
        <v>0</v>
      </c>
      <c r="DQ84" s="17"/>
      <c r="DR84" s="17"/>
      <c r="DS84" s="17">
        <v>0</v>
      </c>
      <c r="DT84" s="17">
        <v>0</v>
      </c>
      <c r="DU84" s="17"/>
      <c r="DV84" s="30">
        <v>0</v>
      </c>
      <c r="DW84" s="5"/>
      <c r="DX84" s="5"/>
      <c r="DY84" s="5"/>
      <c r="DZ84" s="29">
        <v>0</v>
      </c>
      <c r="EA84" s="17"/>
      <c r="EB84" s="17"/>
      <c r="EC84" s="17"/>
      <c r="ED84" s="17">
        <v>0</v>
      </c>
      <c r="EE84" s="17"/>
      <c r="EF84" s="17"/>
      <c r="EG84" s="17"/>
      <c r="EH84" s="17"/>
      <c r="EI84" s="17">
        <v>0</v>
      </c>
      <c r="EJ84" s="17"/>
      <c r="EK84" s="17">
        <v>0</v>
      </c>
      <c r="EL84" s="17"/>
      <c r="EM84" s="17"/>
      <c r="EN84" s="17"/>
      <c r="EO84" s="17"/>
      <c r="EP84" s="17"/>
      <c r="EQ84" s="17">
        <v>0</v>
      </c>
      <c r="ER84" s="17"/>
      <c r="ES84" s="17"/>
      <c r="ET84" s="17">
        <v>0</v>
      </c>
      <c r="EU84" s="17"/>
      <c r="EV84" s="17"/>
      <c r="EW84" s="17">
        <v>0</v>
      </c>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30"/>
    </row>
    <row r="85" spans="1:210" ht="15" customHeight="1" x14ac:dyDescent="0.2">
      <c r="G85" s="19"/>
      <c r="Y85" s="19"/>
    </row>
    <row r="86" spans="1:210" ht="15" customHeight="1" x14ac:dyDescent="0.2">
      <c r="D86" s="130" t="s">
        <v>323</v>
      </c>
      <c r="E86" s="224" t="s">
        <v>323</v>
      </c>
      <c r="F86" s="224"/>
      <c r="G86" s="20"/>
      <c r="H86" s="12">
        <f t="shared" ref="H86:X86" si="0">COUNTIF(DF$5:DF$84,-1)</f>
        <v>1</v>
      </c>
      <c r="I86" s="12">
        <f t="shared" si="0"/>
        <v>2</v>
      </c>
      <c r="J86" s="12">
        <f t="shared" si="0"/>
        <v>1</v>
      </c>
      <c r="K86" s="12">
        <f t="shared" si="0"/>
        <v>3</v>
      </c>
      <c r="L86" s="12">
        <f t="shared" si="0"/>
        <v>3</v>
      </c>
      <c r="M86" s="12">
        <f t="shared" si="0"/>
        <v>2</v>
      </c>
      <c r="N86" s="12">
        <f t="shared" si="0"/>
        <v>3</v>
      </c>
      <c r="O86" s="12">
        <f t="shared" si="0"/>
        <v>2</v>
      </c>
      <c r="P86" s="12">
        <f t="shared" si="0"/>
        <v>2</v>
      </c>
      <c r="Q86" s="12">
        <f t="shared" si="0"/>
        <v>6</v>
      </c>
      <c r="R86" s="12">
        <f t="shared" si="0"/>
        <v>35</v>
      </c>
      <c r="S86" s="12">
        <f t="shared" si="0"/>
        <v>3</v>
      </c>
      <c r="T86" s="12">
        <f t="shared" si="0"/>
        <v>3</v>
      </c>
      <c r="U86" s="12">
        <f t="shared" si="0"/>
        <v>6</v>
      </c>
      <c r="V86" s="12">
        <f t="shared" si="0"/>
        <v>12</v>
      </c>
      <c r="W86" s="12">
        <f t="shared" si="0"/>
        <v>1</v>
      </c>
      <c r="X86" s="12">
        <f t="shared" si="0"/>
        <v>49</v>
      </c>
      <c r="Y86" s="20"/>
      <c r="Z86" s="14"/>
      <c r="AA86" s="14"/>
      <c r="AB86" s="12">
        <f t="shared" ref="AB86:BG86" si="1">COUNTIF(DZ$5:DZ$84,-1)</f>
        <v>30</v>
      </c>
      <c r="AC86" s="12">
        <f t="shared" si="1"/>
        <v>3</v>
      </c>
      <c r="AD86" s="12">
        <f t="shared" si="1"/>
        <v>2</v>
      </c>
      <c r="AE86" s="12">
        <f t="shared" si="1"/>
        <v>1</v>
      </c>
      <c r="AF86" s="12">
        <f t="shared" si="1"/>
        <v>17</v>
      </c>
      <c r="AG86" s="12">
        <f t="shared" si="1"/>
        <v>8</v>
      </c>
      <c r="AH86" s="12">
        <f t="shared" si="1"/>
        <v>2</v>
      </c>
      <c r="AI86" s="12">
        <f t="shared" si="1"/>
        <v>2</v>
      </c>
      <c r="AJ86" s="12">
        <f t="shared" si="1"/>
        <v>6</v>
      </c>
      <c r="AK86" s="12">
        <f t="shared" si="1"/>
        <v>9</v>
      </c>
      <c r="AL86" s="12">
        <f t="shared" si="1"/>
        <v>3</v>
      </c>
      <c r="AM86" s="12">
        <f t="shared" si="1"/>
        <v>36</v>
      </c>
      <c r="AN86" s="12">
        <f t="shared" si="1"/>
        <v>10</v>
      </c>
      <c r="AO86" s="12">
        <f t="shared" si="1"/>
        <v>25</v>
      </c>
      <c r="AP86" s="12">
        <f t="shared" si="1"/>
        <v>4</v>
      </c>
      <c r="AQ86" s="12">
        <f t="shared" si="1"/>
        <v>0</v>
      </c>
      <c r="AR86" s="12">
        <f t="shared" si="1"/>
        <v>6</v>
      </c>
      <c r="AS86" s="12">
        <f t="shared" si="1"/>
        <v>8</v>
      </c>
      <c r="AT86" s="12">
        <f t="shared" si="1"/>
        <v>36</v>
      </c>
      <c r="AU86" s="12">
        <f t="shared" si="1"/>
        <v>13</v>
      </c>
      <c r="AV86" s="12">
        <f t="shared" si="1"/>
        <v>12</v>
      </c>
      <c r="AW86" s="12">
        <f t="shared" si="1"/>
        <v>3</v>
      </c>
      <c r="AX86" s="12">
        <f t="shared" si="1"/>
        <v>0</v>
      </c>
      <c r="AY86" s="12">
        <f t="shared" si="1"/>
        <v>29</v>
      </c>
      <c r="AZ86" s="12">
        <f t="shared" si="1"/>
        <v>2</v>
      </c>
      <c r="BA86" s="12">
        <f t="shared" si="1"/>
        <v>2</v>
      </c>
      <c r="BB86" s="12">
        <f t="shared" si="1"/>
        <v>0</v>
      </c>
      <c r="BC86" s="12">
        <f t="shared" si="1"/>
        <v>0</v>
      </c>
      <c r="BD86" s="12">
        <f t="shared" si="1"/>
        <v>3</v>
      </c>
      <c r="BE86" s="12">
        <f t="shared" si="1"/>
        <v>1</v>
      </c>
      <c r="BF86" s="12">
        <f t="shared" si="1"/>
        <v>1</v>
      </c>
      <c r="BG86" s="12">
        <f t="shared" si="1"/>
        <v>1</v>
      </c>
      <c r="BH86" s="12">
        <f t="shared" ref="BH86:CM86" si="2">COUNTIF(FF$5:FF$84,-1)</f>
        <v>6</v>
      </c>
      <c r="BI86" s="12">
        <f t="shared" si="2"/>
        <v>2</v>
      </c>
      <c r="BJ86" s="12">
        <f t="shared" si="2"/>
        <v>5</v>
      </c>
      <c r="BK86" s="12">
        <f t="shared" si="2"/>
        <v>2</v>
      </c>
      <c r="BL86" s="12">
        <f t="shared" si="2"/>
        <v>6</v>
      </c>
      <c r="BM86" s="12">
        <f t="shared" si="2"/>
        <v>1</v>
      </c>
      <c r="BN86" s="12">
        <f t="shared" si="2"/>
        <v>7</v>
      </c>
      <c r="BO86" s="12">
        <f t="shared" si="2"/>
        <v>4</v>
      </c>
      <c r="BP86" s="12">
        <f t="shared" si="2"/>
        <v>0</v>
      </c>
      <c r="BQ86" s="12">
        <f t="shared" si="2"/>
        <v>9</v>
      </c>
      <c r="BR86" s="12">
        <f t="shared" si="2"/>
        <v>2</v>
      </c>
      <c r="BS86" s="12">
        <f t="shared" si="2"/>
        <v>2</v>
      </c>
      <c r="BT86" s="12">
        <f t="shared" si="2"/>
        <v>2</v>
      </c>
      <c r="BU86" s="12">
        <f t="shared" si="2"/>
        <v>6</v>
      </c>
      <c r="BV86" s="12">
        <f t="shared" si="2"/>
        <v>3</v>
      </c>
      <c r="BW86" s="12">
        <f t="shared" si="2"/>
        <v>24</v>
      </c>
      <c r="BX86" s="12">
        <f t="shared" si="2"/>
        <v>1</v>
      </c>
      <c r="BY86" s="12">
        <f t="shared" si="2"/>
        <v>0</v>
      </c>
      <c r="BZ86" s="12">
        <f t="shared" si="2"/>
        <v>0</v>
      </c>
      <c r="CA86" s="12">
        <f t="shared" si="2"/>
        <v>3</v>
      </c>
      <c r="CB86" s="12">
        <f t="shared" si="2"/>
        <v>1</v>
      </c>
      <c r="CC86" s="12">
        <f t="shared" si="2"/>
        <v>1</v>
      </c>
      <c r="CD86" s="12">
        <f t="shared" si="2"/>
        <v>0</v>
      </c>
      <c r="CE86" s="12">
        <f t="shared" si="2"/>
        <v>1</v>
      </c>
      <c r="CF86" s="12">
        <f t="shared" si="2"/>
        <v>1</v>
      </c>
      <c r="CG86" s="12">
        <f t="shared" si="2"/>
        <v>1</v>
      </c>
      <c r="CH86" s="12">
        <f t="shared" si="2"/>
        <v>4</v>
      </c>
      <c r="CI86" s="12">
        <f t="shared" si="2"/>
        <v>3</v>
      </c>
      <c r="CJ86" s="12">
        <f t="shared" si="2"/>
        <v>1</v>
      </c>
      <c r="CK86" s="12">
        <f t="shared" si="2"/>
        <v>2</v>
      </c>
      <c r="CL86" s="12">
        <f t="shared" si="2"/>
        <v>2</v>
      </c>
      <c r="CM86" s="12">
        <f t="shared" si="2"/>
        <v>1</v>
      </c>
      <c r="CN86" s="12">
        <f t="shared" ref="CN86:DD86" si="3">COUNTIF(GL$5:GL$84,-1)</f>
        <v>1</v>
      </c>
      <c r="CO86" s="12">
        <f t="shared" si="3"/>
        <v>0</v>
      </c>
      <c r="CP86" s="12">
        <f t="shared" si="3"/>
        <v>1</v>
      </c>
      <c r="CQ86" s="12">
        <f t="shared" si="3"/>
        <v>1</v>
      </c>
      <c r="CR86" s="12">
        <f t="shared" si="3"/>
        <v>2</v>
      </c>
      <c r="CS86" s="12">
        <f t="shared" si="3"/>
        <v>1</v>
      </c>
      <c r="CT86" s="12">
        <f t="shared" si="3"/>
        <v>1</v>
      </c>
      <c r="CU86" s="12">
        <f t="shared" si="3"/>
        <v>0</v>
      </c>
      <c r="CV86" s="12">
        <f t="shared" si="3"/>
        <v>2</v>
      </c>
      <c r="CW86" s="12">
        <f t="shared" si="3"/>
        <v>2</v>
      </c>
      <c r="CX86" s="12">
        <f t="shared" si="3"/>
        <v>1</v>
      </c>
      <c r="CY86" s="12">
        <f t="shared" si="3"/>
        <v>1</v>
      </c>
      <c r="CZ86" s="12">
        <f t="shared" si="3"/>
        <v>2</v>
      </c>
      <c r="DA86" s="12">
        <f t="shared" si="3"/>
        <v>1</v>
      </c>
      <c r="DB86" s="12">
        <f t="shared" si="3"/>
        <v>0</v>
      </c>
      <c r="DC86" s="12">
        <f t="shared" si="3"/>
        <v>1</v>
      </c>
      <c r="DD86" s="12">
        <f t="shared" si="3"/>
        <v>1</v>
      </c>
      <c r="DE86" s="14"/>
      <c r="DF86" s="14"/>
      <c r="DG86" s="14"/>
      <c r="DH86" s="14"/>
      <c r="DI86" s="14"/>
      <c r="DJ86" s="14"/>
      <c r="DK86" s="14"/>
      <c r="DL86" s="14"/>
      <c r="DM86" s="14"/>
      <c r="DN86" s="14"/>
      <c r="DO86" s="14"/>
      <c r="DP86" s="14"/>
      <c r="DQ86" s="14"/>
      <c r="DR86" s="14"/>
      <c r="DS86" s="14"/>
      <c r="DT86" s="14"/>
      <c r="DU86" s="14"/>
      <c r="DV86" s="14"/>
      <c r="DW86" s="14"/>
      <c r="DX86" s="14"/>
      <c r="DY86" s="14"/>
    </row>
    <row r="87" spans="1:210" ht="15" customHeight="1" x14ac:dyDescent="0.2">
      <c r="D87" s="130" t="s">
        <v>323</v>
      </c>
      <c r="E87" s="225" t="s">
        <v>323</v>
      </c>
      <c r="F87" s="225"/>
      <c r="G87" s="21"/>
      <c r="H87" s="13">
        <f t="shared" ref="H87:X87" si="4">COUNTIF(DF$5:DF$84,1)</f>
        <v>24</v>
      </c>
      <c r="I87" s="13">
        <f t="shared" si="4"/>
        <v>6</v>
      </c>
      <c r="J87" s="13">
        <f t="shared" si="4"/>
        <v>12</v>
      </c>
      <c r="K87" s="13">
        <f t="shared" si="4"/>
        <v>5</v>
      </c>
      <c r="L87" s="13">
        <f t="shared" si="4"/>
        <v>32</v>
      </c>
      <c r="M87" s="13">
        <f t="shared" si="4"/>
        <v>6</v>
      </c>
      <c r="N87" s="13">
        <f t="shared" si="4"/>
        <v>1</v>
      </c>
      <c r="O87" s="13">
        <f t="shared" si="4"/>
        <v>35</v>
      </c>
      <c r="P87" s="13">
        <f t="shared" si="4"/>
        <v>22</v>
      </c>
      <c r="Q87" s="13">
        <f t="shared" si="4"/>
        <v>1</v>
      </c>
      <c r="R87" s="13">
        <f t="shared" si="4"/>
        <v>2</v>
      </c>
      <c r="S87" s="13">
        <f t="shared" si="4"/>
        <v>16</v>
      </c>
      <c r="T87" s="13">
        <f t="shared" si="4"/>
        <v>5</v>
      </c>
      <c r="U87" s="13">
        <f t="shared" si="4"/>
        <v>3</v>
      </c>
      <c r="V87" s="13">
        <f t="shared" si="4"/>
        <v>5</v>
      </c>
      <c r="W87" s="13">
        <f t="shared" si="4"/>
        <v>11</v>
      </c>
      <c r="X87" s="13">
        <f t="shared" si="4"/>
        <v>1</v>
      </c>
      <c r="Y87" s="21"/>
      <c r="Z87" s="15"/>
      <c r="AA87" s="15"/>
      <c r="AB87" s="13">
        <f t="shared" ref="AB87:BG87" si="5">COUNTIF(DZ$5:DZ$84,1)</f>
        <v>2</v>
      </c>
      <c r="AC87" s="13">
        <f t="shared" si="5"/>
        <v>3</v>
      </c>
      <c r="AD87" s="13">
        <f t="shared" si="5"/>
        <v>17</v>
      </c>
      <c r="AE87" s="13">
        <f t="shared" si="5"/>
        <v>2</v>
      </c>
      <c r="AF87" s="13">
        <f t="shared" si="5"/>
        <v>3</v>
      </c>
      <c r="AG87" s="13">
        <f t="shared" si="5"/>
        <v>1</v>
      </c>
      <c r="AH87" s="13">
        <f t="shared" si="5"/>
        <v>1</v>
      </c>
      <c r="AI87" s="13">
        <f t="shared" si="5"/>
        <v>18</v>
      </c>
      <c r="AJ87" s="13">
        <f t="shared" si="5"/>
        <v>4</v>
      </c>
      <c r="AK87" s="13">
        <f t="shared" si="5"/>
        <v>1</v>
      </c>
      <c r="AL87" s="13">
        <f t="shared" si="5"/>
        <v>5</v>
      </c>
      <c r="AM87" s="13">
        <f t="shared" si="5"/>
        <v>1</v>
      </c>
      <c r="AN87" s="13">
        <f t="shared" si="5"/>
        <v>1</v>
      </c>
      <c r="AO87" s="13">
        <f t="shared" si="5"/>
        <v>1</v>
      </c>
      <c r="AP87" s="13">
        <f t="shared" si="5"/>
        <v>32</v>
      </c>
      <c r="AQ87" s="13">
        <f t="shared" si="5"/>
        <v>10</v>
      </c>
      <c r="AR87" s="13">
        <f t="shared" si="5"/>
        <v>4</v>
      </c>
      <c r="AS87" s="13">
        <f t="shared" si="5"/>
        <v>3</v>
      </c>
      <c r="AT87" s="13">
        <f t="shared" si="5"/>
        <v>1</v>
      </c>
      <c r="AU87" s="13">
        <f t="shared" si="5"/>
        <v>2</v>
      </c>
      <c r="AV87" s="13">
        <f t="shared" si="5"/>
        <v>3</v>
      </c>
      <c r="AW87" s="13">
        <f t="shared" si="5"/>
        <v>4</v>
      </c>
      <c r="AX87" s="13">
        <f t="shared" si="5"/>
        <v>2</v>
      </c>
      <c r="AY87" s="13">
        <f t="shared" si="5"/>
        <v>4</v>
      </c>
      <c r="AZ87" s="13">
        <f t="shared" si="5"/>
        <v>9</v>
      </c>
      <c r="BA87" s="13">
        <f t="shared" si="5"/>
        <v>5</v>
      </c>
      <c r="BB87" s="13">
        <f t="shared" si="5"/>
        <v>3</v>
      </c>
      <c r="BC87" s="13">
        <f t="shared" si="5"/>
        <v>27</v>
      </c>
      <c r="BD87" s="13">
        <f t="shared" si="5"/>
        <v>4</v>
      </c>
      <c r="BE87" s="13">
        <f t="shared" si="5"/>
        <v>20</v>
      </c>
      <c r="BF87" s="13">
        <f t="shared" si="5"/>
        <v>9</v>
      </c>
      <c r="BG87" s="13">
        <f t="shared" si="5"/>
        <v>17</v>
      </c>
      <c r="BH87" s="13">
        <f t="shared" ref="BH87:CM87" si="6">COUNTIF(FF$5:FF$84,1)</f>
        <v>3</v>
      </c>
      <c r="BI87" s="13">
        <f t="shared" si="6"/>
        <v>2</v>
      </c>
      <c r="BJ87" s="13">
        <f t="shared" si="6"/>
        <v>1</v>
      </c>
      <c r="BK87" s="13">
        <f t="shared" si="6"/>
        <v>28</v>
      </c>
      <c r="BL87" s="13">
        <f t="shared" si="6"/>
        <v>4</v>
      </c>
      <c r="BM87" s="13">
        <f t="shared" si="6"/>
        <v>16</v>
      </c>
      <c r="BN87" s="13">
        <f t="shared" si="6"/>
        <v>0</v>
      </c>
      <c r="BO87" s="13">
        <f t="shared" si="6"/>
        <v>2</v>
      </c>
      <c r="BP87" s="13">
        <f t="shared" si="6"/>
        <v>14</v>
      </c>
      <c r="BQ87" s="13">
        <f t="shared" si="6"/>
        <v>1</v>
      </c>
      <c r="BR87" s="13">
        <f t="shared" si="6"/>
        <v>6</v>
      </c>
      <c r="BS87" s="13">
        <f t="shared" si="6"/>
        <v>1</v>
      </c>
      <c r="BT87" s="13">
        <f t="shared" si="6"/>
        <v>6</v>
      </c>
      <c r="BU87" s="13">
        <f t="shared" si="6"/>
        <v>2</v>
      </c>
      <c r="BV87" s="13">
        <f t="shared" si="6"/>
        <v>0</v>
      </c>
      <c r="BW87" s="13">
        <f t="shared" si="6"/>
        <v>1</v>
      </c>
      <c r="BX87" s="13">
        <f t="shared" si="6"/>
        <v>34</v>
      </c>
      <c r="BY87" s="13">
        <f t="shared" si="6"/>
        <v>2</v>
      </c>
      <c r="BZ87" s="13">
        <f t="shared" si="6"/>
        <v>3</v>
      </c>
      <c r="CA87" s="13">
        <f t="shared" si="6"/>
        <v>3</v>
      </c>
      <c r="CB87" s="13">
        <f t="shared" si="6"/>
        <v>3</v>
      </c>
      <c r="CC87" s="13">
        <f t="shared" si="6"/>
        <v>19</v>
      </c>
      <c r="CD87" s="13">
        <f t="shared" si="6"/>
        <v>3</v>
      </c>
      <c r="CE87" s="13">
        <f t="shared" si="6"/>
        <v>1</v>
      </c>
      <c r="CF87" s="13">
        <f t="shared" si="6"/>
        <v>7</v>
      </c>
      <c r="CG87" s="13">
        <f t="shared" si="6"/>
        <v>13</v>
      </c>
      <c r="CH87" s="13">
        <f t="shared" si="6"/>
        <v>2</v>
      </c>
      <c r="CI87" s="13">
        <f t="shared" si="6"/>
        <v>10</v>
      </c>
      <c r="CJ87" s="13">
        <f t="shared" si="6"/>
        <v>14</v>
      </c>
      <c r="CK87" s="13">
        <f t="shared" si="6"/>
        <v>4</v>
      </c>
      <c r="CL87" s="13">
        <f t="shared" si="6"/>
        <v>2</v>
      </c>
      <c r="CM87" s="13">
        <f t="shared" si="6"/>
        <v>10</v>
      </c>
      <c r="CN87" s="13">
        <f t="shared" ref="CN87:DD87" si="7">COUNTIF(GL$5:GL$84,1)</f>
        <v>14</v>
      </c>
      <c r="CO87" s="13">
        <f t="shared" si="7"/>
        <v>10</v>
      </c>
      <c r="CP87" s="13">
        <f t="shared" si="7"/>
        <v>19</v>
      </c>
      <c r="CQ87" s="13">
        <f t="shared" si="7"/>
        <v>15</v>
      </c>
      <c r="CR87" s="13">
        <f t="shared" si="7"/>
        <v>22</v>
      </c>
      <c r="CS87" s="13">
        <f t="shared" si="7"/>
        <v>9</v>
      </c>
      <c r="CT87" s="13">
        <f t="shared" si="7"/>
        <v>3</v>
      </c>
      <c r="CU87" s="13">
        <f t="shared" si="7"/>
        <v>9</v>
      </c>
      <c r="CV87" s="13">
        <f t="shared" si="7"/>
        <v>4</v>
      </c>
      <c r="CW87" s="13">
        <f t="shared" si="7"/>
        <v>13</v>
      </c>
      <c r="CX87" s="13">
        <f t="shared" si="7"/>
        <v>10</v>
      </c>
      <c r="CY87" s="13">
        <f t="shared" si="7"/>
        <v>19</v>
      </c>
      <c r="CZ87" s="13">
        <f t="shared" si="7"/>
        <v>6</v>
      </c>
      <c r="DA87" s="13">
        <f t="shared" si="7"/>
        <v>21</v>
      </c>
      <c r="DB87" s="13">
        <f t="shared" si="7"/>
        <v>9</v>
      </c>
      <c r="DC87" s="13">
        <f t="shared" si="7"/>
        <v>6</v>
      </c>
      <c r="DD87" s="13">
        <f t="shared" si="7"/>
        <v>19</v>
      </c>
      <c r="DE87" s="15"/>
      <c r="DF87" s="15"/>
      <c r="DG87" s="15"/>
      <c r="DH87" s="15"/>
      <c r="DI87" s="15"/>
      <c r="DJ87" s="15"/>
      <c r="DK87" s="15"/>
      <c r="DL87" s="15"/>
      <c r="DM87" s="15"/>
      <c r="DN87" s="15"/>
      <c r="DO87" s="15"/>
      <c r="DP87" s="15"/>
      <c r="DQ87" s="15"/>
      <c r="DR87" s="15"/>
      <c r="DS87" s="15"/>
      <c r="DT87" s="15"/>
      <c r="DU87" s="15"/>
      <c r="DV87" s="15"/>
      <c r="DW87" s="15"/>
      <c r="DX87" s="15"/>
      <c r="DY87" s="15"/>
    </row>
    <row r="89" spans="1:210" ht="14.25" customHeight="1" x14ac:dyDescent="0.2">
      <c r="A89" s="231" t="s">
        <v>511</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row>
    <row r="90" spans="1:210" ht="14.45" customHeight="1" x14ac:dyDescent="0.2">
      <c r="A90" s="229" t="s">
        <v>535</v>
      </c>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7"/>
      <c r="CJ90" s="7"/>
      <c r="CK90" s="7"/>
      <c r="CL90" s="7"/>
      <c r="CM90" s="7"/>
      <c r="CN90" s="7"/>
      <c r="CO90" s="7"/>
      <c r="CP90" s="7"/>
      <c r="CQ90" s="7"/>
      <c r="CR90" s="7"/>
      <c r="CS90" s="7"/>
      <c r="CT90" s="7"/>
      <c r="CU90" s="7"/>
      <c r="CV90" s="7"/>
      <c r="CW90" s="7"/>
      <c r="CX90" s="7"/>
      <c r="CY90" s="7"/>
      <c r="CZ90" s="7"/>
      <c r="DA90" s="7"/>
      <c r="DB90" s="7"/>
      <c r="DC90" s="7"/>
      <c r="DD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row>
    <row r="91" spans="1:210" ht="14.45" customHeight="1" x14ac:dyDescent="0.2">
      <c r="A91" s="172" t="s">
        <v>533</v>
      </c>
      <c r="B91" s="171"/>
      <c r="C91" s="171"/>
      <c r="D91" s="171"/>
      <c r="E91" s="171"/>
      <c r="F91" s="186"/>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171"/>
      <c r="BY91" s="171"/>
      <c r="BZ91" s="171"/>
      <c r="CA91" s="171"/>
      <c r="CB91" s="171"/>
      <c r="CC91" s="171"/>
      <c r="CD91" s="171"/>
      <c r="CE91" s="171"/>
      <c r="CF91" s="171"/>
      <c r="CG91" s="171"/>
      <c r="CH91" s="171"/>
      <c r="CI91" s="7"/>
      <c r="CJ91" s="7"/>
      <c r="CK91" s="7"/>
      <c r="CL91" s="7"/>
      <c r="CM91" s="7"/>
      <c r="CN91" s="7"/>
      <c r="CO91" s="7"/>
      <c r="CP91" s="7"/>
      <c r="CQ91" s="7"/>
      <c r="CR91" s="7"/>
      <c r="CS91" s="7"/>
      <c r="CT91" s="7"/>
      <c r="CU91" s="7"/>
      <c r="CV91" s="7"/>
      <c r="CW91" s="7"/>
      <c r="CX91" s="7"/>
      <c r="CY91" s="7"/>
      <c r="CZ91" s="7"/>
      <c r="DA91" s="7"/>
      <c r="DB91" s="7"/>
      <c r="DC91" s="7"/>
      <c r="DD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row>
    <row r="92" spans="1:210" ht="14.45" customHeight="1" x14ac:dyDescent="0.2">
      <c r="A92" s="231" t="s">
        <v>531</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row>
    <row r="93" spans="1:210" ht="14.45" customHeight="1" x14ac:dyDescent="0.2">
      <c r="A93" s="198" t="s">
        <v>527</v>
      </c>
    </row>
  </sheetData>
  <mergeCells count="14">
    <mergeCell ref="H3:X3"/>
    <mergeCell ref="Z3:DD3"/>
    <mergeCell ref="A90:CH90"/>
    <mergeCell ref="A92:CH92"/>
    <mergeCell ref="DA4:DD4"/>
    <mergeCell ref="AS4:BM4"/>
    <mergeCell ref="BN4:CA4"/>
    <mergeCell ref="CB4:CZ4"/>
    <mergeCell ref="AB4:AN4"/>
    <mergeCell ref="AO4:AP4"/>
    <mergeCell ref="AQ4:AR4"/>
    <mergeCell ref="A89:CH89"/>
    <mergeCell ref="E86:F86"/>
    <mergeCell ref="E87:F87"/>
  </mergeCells>
  <conditionalFormatting sqref="H6:DD84">
    <cfRule type="expression" priority="6" stopIfTrue="1">
      <formula>ISBLANK(DF6)</formula>
    </cfRule>
    <cfRule type="expression" dxfId="326" priority="91">
      <formula>DF6=1</formula>
    </cfRule>
    <cfRule type="expression" dxfId="325" priority="116">
      <formula>DF6=0</formula>
    </cfRule>
    <cfRule type="expression" dxfId="324" priority="117">
      <formula>DF6=-1</formula>
    </cfRule>
  </conditionalFormatting>
  <conditionalFormatting sqref="AB82:DD84 AB6:DD74">
    <cfRule type="expression" dxfId="323" priority="9">
      <formula>AB6=MAX($AB6:$DD6)</formula>
    </cfRule>
    <cfRule type="expression" dxfId="322" priority="90">
      <formula>AB6=MIN($AB6:$DD6)</formula>
    </cfRule>
  </conditionalFormatting>
  <pageMargins left="0" right="0" top="0" bottom="0" header="0" footer="0"/>
  <pageSetup paperSize="8" scale="50" fitToWidth="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A65"/>
  <sheetViews>
    <sheetView showGridLines="0" zoomScaleNormal="100" zoomScaleSheetLayoutView="100" workbookViewId="0">
      <selection activeCell="C22" sqref="C22"/>
    </sheetView>
  </sheetViews>
  <sheetFormatPr defaultColWidth="9" defaultRowHeight="15" customHeight="1" x14ac:dyDescent="0.2"/>
  <cols>
    <col min="1" max="1" width="6.375" style="7" customWidth="1"/>
    <col min="2" max="2" width="7.125" style="7" customWidth="1"/>
    <col min="3" max="3" width="77" style="4" customWidth="1"/>
    <col min="4" max="4" width="31.25" style="24" bestFit="1" customWidth="1"/>
    <col min="5" max="6" width="3.5" style="16" customWidth="1"/>
    <col min="7" max="105" width="3.5" style="7" customWidth="1"/>
    <col min="106" max="108" width="9" style="3" customWidth="1"/>
    <col min="109" max="16384" width="9" style="3"/>
  </cols>
  <sheetData>
    <row r="1" spans="1:105" s="54" customFormat="1" ht="57" customHeight="1" x14ac:dyDescent="0.2">
      <c r="A1" s="49"/>
      <c r="B1" s="49"/>
      <c r="C1" s="50"/>
      <c r="D1" s="51"/>
      <c r="E1" s="52"/>
      <c r="F1" s="5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row>
    <row r="2" spans="1:105" s="159" customFormat="1" ht="15" customHeight="1" x14ac:dyDescent="0.2">
      <c r="A2" s="145"/>
      <c r="B2" s="145"/>
      <c r="C2" s="167"/>
      <c r="E2" s="145"/>
      <c r="F2" s="145"/>
      <c r="G2" s="168"/>
      <c r="H2" s="168"/>
      <c r="I2" s="168"/>
      <c r="J2" s="168"/>
      <c r="K2" s="168"/>
      <c r="L2" s="168"/>
      <c r="M2" s="168"/>
      <c r="N2" s="168"/>
      <c r="O2" s="168"/>
      <c r="P2" s="168"/>
      <c r="Q2" s="168"/>
      <c r="R2" s="168"/>
      <c r="S2" s="168"/>
      <c r="T2" s="168"/>
      <c r="U2" s="168"/>
      <c r="V2" s="168"/>
      <c r="W2" s="168"/>
      <c r="X2" s="145"/>
      <c r="Y2" s="214"/>
      <c r="Z2" s="214"/>
      <c r="AA2" s="214"/>
      <c r="AB2" s="214"/>
      <c r="AC2" s="214"/>
      <c r="AD2" s="214"/>
      <c r="AE2" s="214"/>
      <c r="AF2" s="214"/>
      <c r="AG2" s="214"/>
      <c r="AH2" s="214"/>
      <c r="AI2" s="214"/>
      <c r="AJ2" s="214"/>
      <c r="AK2" s="214"/>
      <c r="AL2" s="214"/>
      <c r="AM2" s="214"/>
      <c r="AN2" s="214"/>
      <c r="AO2" s="214"/>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row>
    <row r="3" spans="1:105" ht="15" customHeight="1" x14ac:dyDescent="0.2">
      <c r="G3" s="215" t="s">
        <v>324</v>
      </c>
      <c r="H3" s="216"/>
      <c r="I3" s="216"/>
      <c r="J3" s="216"/>
      <c r="K3" s="216"/>
      <c r="L3" s="216"/>
      <c r="M3" s="216"/>
      <c r="N3" s="216"/>
      <c r="O3" s="216"/>
      <c r="P3" s="216"/>
      <c r="Q3" s="216"/>
      <c r="R3" s="216"/>
      <c r="S3" s="216"/>
      <c r="T3" s="216"/>
      <c r="U3" s="216"/>
      <c r="V3" s="216"/>
      <c r="W3" s="217"/>
      <c r="Y3" s="242" t="s">
        <v>528</v>
      </c>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4"/>
    </row>
    <row r="4" spans="1:105" s="148" customFormat="1" ht="17.25" customHeight="1" x14ac:dyDescent="0.2">
      <c r="C4" s="149"/>
      <c r="D4" s="150"/>
      <c r="E4" s="150"/>
      <c r="F4" s="150"/>
      <c r="G4" s="101"/>
      <c r="H4" s="102"/>
      <c r="I4" s="102"/>
      <c r="J4" s="102"/>
      <c r="K4" s="102"/>
      <c r="L4" s="102"/>
      <c r="M4" s="102"/>
      <c r="N4" s="102"/>
      <c r="O4" s="102"/>
      <c r="P4" s="102"/>
      <c r="Q4" s="102"/>
      <c r="R4" s="102"/>
      <c r="S4" s="102"/>
      <c r="T4" s="102"/>
      <c r="U4" s="102"/>
      <c r="V4" s="102"/>
      <c r="W4" s="103"/>
      <c r="X4" s="150"/>
      <c r="Y4" s="238" t="s">
        <v>126</v>
      </c>
      <c r="Z4" s="239"/>
      <c r="AA4" s="239"/>
      <c r="AB4" s="239"/>
      <c r="AC4" s="239"/>
      <c r="AD4" s="239"/>
      <c r="AE4" s="239"/>
      <c r="AF4" s="239"/>
      <c r="AG4" s="239"/>
      <c r="AH4" s="239"/>
      <c r="AI4" s="239"/>
      <c r="AJ4" s="239"/>
      <c r="AK4" s="240"/>
      <c r="AL4" s="238" t="s">
        <v>124</v>
      </c>
      <c r="AM4" s="240"/>
      <c r="AN4" s="238" t="s">
        <v>130</v>
      </c>
      <c r="AO4" s="240"/>
      <c r="AP4" s="238" t="s">
        <v>1</v>
      </c>
      <c r="AQ4" s="239"/>
      <c r="AR4" s="239"/>
      <c r="AS4" s="239"/>
      <c r="AT4" s="239"/>
      <c r="AU4" s="239"/>
      <c r="AV4" s="239"/>
      <c r="AW4" s="239"/>
      <c r="AX4" s="239"/>
      <c r="AY4" s="239"/>
      <c r="AZ4" s="239"/>
      <c r="BA4" s="239"/>
      <c r="BB4" s="239"/>
      <c r="BC4" s="239"/>
      <c r="BD4" s="239"/>
      <c r="BE4" s="239"/>
      <c r="BF4" s="239"/>
      <c r="BG4" s="239"/>
      <c r="BH4" s="239"/>
      <c r="BI4" s="239"/>
      <c r="BJ4" s="240"/>
      <c r="BK4" s="238" t="s">
        <v>141</v>
      </c>
      <c r="BL4" s="239"/>
      <c r="BM4" s="239"/>
      <c r="BN4" s="239"/>
      <c r="BO4" s="239"/>
      <c r="BP4" s="239"/>
      <c r="BQ4" s="239"/>
      <c r="BR4" s="239"/>
      <c r="BS4" s="239"/>
      <c r="BT4" s="239"/>
      <c r="BU4" s="239"/>
      <c r="BV4" s="239"/>
      <c r="BW4" s="239"/>
      <c r="BX4" s="240"/>
      <c r="BY4" s="238" t="s">
        <v>150</v>
      </c>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40"/>
      <c r="CX4" s="238" t="s">
        <v>20</v>
      </c>
      <c r="CY4" s="239"/>
      <c r="CZ4" s="239"/>
      <c r="DA4" s="240"/>
    </row>
    <row r="5" spans="1:105" ht="150" customHeight="1" x14ac:dyDescent="0.2">
      <c r="A5" s="104" t="s">
        <v>483</v>
      </c>
      <c r="B5" s="104" t="s">
        <v>482</v>
      </c>
      <c r="C5" s="105" t="s">
        <v>318</v>
      </c>
      <c r="D5" s="106" t="s">
        <v>319</v>
      </c>
      <c r="E5" s="187" t="s">
        <v>233</v>
      </c>
      <c r="F5" s="114" t="s">
        <v>321</v>
      </c>
      <c r="G5" s="188" t="s">
        <v>220</v>
      </c>
      <c r="H5" s="189" t="s">
        <v>485</v>
      </c>
      <c r="I5" s="189" t="s">
        <v>222</v>
      </c>
      <c r="J5" s="189" t="s">
        <v>223</v>
      </c>
      <c r="K5" s="189" t="s">
        <v>225</v>
      </c>
      <c r="L5" s="189" t="s">
        <v>224</v>
      </c>
      <c r="M5" s="189" t="s">
        <v>226</v>
      </c>
      <c r="N5" s="189" t="s">
        <v>227</v>
      </c>
      <c r="O5" s="189" t="s">
        <v>228</v>
      </c>
      <c r="P5" s="189" t="s">
        <v>441</v>
      </c>
      <c r="Q5" s="189" t="s">
        <v>443</v>
      </c>
      <c r="R5" s="189" t="s">
        <v>229</v>
      </c>
      <c r="S5" s="189" t="s">
        <v>442</v>
      </c>
      <c r="T5" s="189" t="s">
        <v>230</v>
      </c>
      <c r="U5" s="189" t="s">
        <v>513</v>
      </c>
      <c r="V5" s="189" t="s">
        <v>231</v>
      </c>
      <c r="W5" s="190" t="s">
        <v>486</v>
      </c>
      <c r="X5" s="109" t="s">
        <v>320</v>
      </c>
      <c r="Y5" s="154" t="s">
        <v>499</v>
      </c>
      <c r="Z5" s="191" t="s">
        <v>239</v>
      </c>
      <c r="AA5" s="191" t="s">
        <v>294</v>
      </c>
      <c r="AB5" s="191" t="s">
        <v>270</v>
      </c>
      <c r="AC5" s="191" t="s">
        <v>281</v>
      </c>
      <c r="AD5" s="191" t="s">
        <v>290</v>
      </c>
      <c r="AE5" s="191" t="s">
        <v>303</v>
      </c>
      <c r="AF5" s="191" t="s">
        <v>293</v>
      </c>
      <c r="AG5" s="191" t="s">
        <v>269</v>
      </c>
      <c r="AH5" s="191" t="s">
        <v>246</v>
      </c>
      <c r="AI5" s="191" t="s">
        <v>274</v>
      </c>
      <c r="AJ5" s="191" t="s">
        <v>301</v>
      </c>
      <c r="AK5" s="164" t="s">
        <v>238</v>
      </c>
      <c r="AL5" s="154" t="s">
        <v>516</v>
      </c>
      <c r="AM5" s="164" t="s">
        <v>275</v>
      </c>
      <c r="AN5" s="154" t="s">
        <v>279</v>
      </c>
      <c r="AO5" s="164" t="s">
        <v>284</v>
      </c>
      <c r="AP5" s="154" t="s">
        <v>500</v>
      </c>
      <c r="AQ5" s="191" t="s">
        <v>254</v>
      </c>
      <c r="AR5" s="191" t="s">
        <v>277</v>
      </c>
      <c r="AS5" s="191" t="s">
        <v>305</v>
      </c>
      <c r="AT5" s="191" t="s">
        <v>276</v>
      </c>
      <c r="AU5" s="191" t="s">
        <v>288</v>
      </c>
      <c r="AV5" s="191" t="s">
        <v>501</v>
      </c>
      <c r="AW5" s="191" t="s">
        <v>250</v>
      </c>
      <c r="AX5" s="191" t="s">
        <v>256</v>
      </c>
      <c r="AY5" s="191" t="s">
        <v>259</v>
      </c>
      <c r="AZ5" s="191" t="s">
        <v>268</v>
      </c>
      <c r="BA5" s="191" t="s">
        <v>300</v>
      </c>
      <c r="BB5" s="191" t="s">
        <v>286</v>
      </c>
      <c r="BC5" s="191" t="s">
        <v>261</v>
      </c>
      <c r="BD5" s="191" t="s">
        <v>260</v>
      </c>
      <c r="BE5" s="191" t="s">
        <v>295</v>
      </c>
      <c r="BF5" s="191" t="s">
        <v>266</v>
      </c>
      <c r="BG5" s="191" t="s">
        <v>253</v>
      </c>
      <c r="BH5" s="191" t="s">
        <v>515</v>
      </c>
      <c r="BI5" s="191" t="s">
        <v>280</v>
      </c>
      <c r="BJ5" s="164" t="s">
        <v>271</v>
      </c>
      <c r="BK5" s="154" t="s">
        <v>291</v>
      </c>
      <c r="BL5" s="191" t="s">
        <v>244</v>
      </c>
      <c r="BM5" s="191" t="s">
        <v>255</v>
      </c>
      <c r="BN5" s="191" t="s">
        <v>298</v>
      </c>
      <c r="BO5" s="191" t="s">
        <v>502</v>
      </c>
      <c r="BP5" s="191" t="s">
        <v>283</v>
      </c>
      <c r="BQ5" s="191" t="s">
        <v>240</v>
      </c>
      <c r="BR5" s="191" t="s">
        <v>506</v>
      </c>
      <c r="BS5" s="191" t="s">
        <v>272</v>
      </c>
      <c r="BT5" s="191" t="s">
        <v>503</v>
      </c>
      <c r="BU5" s="191" t="s">
        <v>264</v>
      </c>
      <c r="BV5" s="191" t="s">
        <v>248</v>
      </c>
      <c r="BW5" s="191" t="s">
        <v>252</v>
      </c>
      <c r="BX5" s="164" t="s">
        <v>262</v>
      </c>
      <c r="BY5" s="154" t="s">
        <v>251</v>
      </c>
      <c r="BZ5" s="191" t="s">
        <v>242</v>
      </c>
      <c r="CA5" s="191" t="s">
        <v>292</v>
      </c>
      <c r="CB5" s="191" t="s">
        <v>507</v>
      </c>
      <c r="CC5" s="191" t="s">
        <v>285</v>
      </c>
      <c r="CD5" s="191" t="s">
        <v>237</v>
      </c>
      <c r="CE5" s="191" t="s">
        <v>287</v>
      </c>
      <c r="CF5" s="191" t="s">
        <v>265</v>
      </c>
      <c r="CG5" s="191" t="s">
        <v>449</v>
      </c>
      <c r="CH5" s="191" t="s">
        <v>492</v>
      </c>
      <c r="CI5" s="191" t="s">
        <v>304</v>
      </c>
      <c r="CJ5" s="191" t="s">
        <v>299</v>
      </c>
      <c r="CK5" s="191" t="s">
        <v>504</v>
      </c>
      <c r="CL5" s="191" t="s">
        <v>249</v>
      </c>
      <c r="CM5" s="191" t="s">
        <v>282</v>
      </c>
      <c r="CN5" s="191" t="s">
        <v>302</v>
      </c>
      <c r="CO5" s="191" t="s">
        <v>257</v>
      </c>
      <c r="CP5" s="191" t="s">
        <v>494</v>
      </c>
      <c r="CQ5" s="191" t="s">
        <v>296</v>
      </c>
      <c r="CR5" s="191" t="s">
        <v>278</v>
      </c>
      <c r="CS5" s="191" t="s">
        <v>495</v>
      </c>
      <c r="CT5" s="191" t="s">
        <v>496</v>
      </c>
      <c r="CU5" s="191" t="s">
        <v>267</v>
      </c>
      <c r="CV5" s="191" t="s">
        <v>505</v>
      </c>
      <c r="CW5" s="164" t="s">
        <v>497</v>
      </c>
      <c r="CX5" s="154" t="s">
        <v>258</v>
      </c>
      <c r="CY5" s="191" t="s">
        <v>498</v>
      </c>
      <c r="CZ5" s="191" t="s">
        <v>518</v>
      </c>
      <c r="DA5" s="164" t="s">
        <v>297</v>
      </c>
    </row>
    <row r="6" spans="1:105" ht="25.5" customHeight="1" x14ac:dyDescent="0.2">
      <c r="A6" s="7">
        <v>2</v>
      </c>
      <c r="B6" s="7">
        <v>2</v>
      </c>
      <c r="C6" s="10" t="s">
        <v>65</v>
      </c>
      <c r="D6" s="10" t="s">
        <v>66</v>
      </c>
      <c r="E6" s="23">
        <v>1.2084577971895527</v>
      </c>
      <c r="F6" s="18"/>
      <c r="G6" s="5">
        <v>-4.1811187154865053</v>
      </c>
      <c r="H6" s="5">
        <v>5.5190298050579045</v>
      </c>
      <c r="I6" s="5">
        <v>-0.3397550839932677</v>
      </c>
      <c r="J6" s="5">
        <v>5.9741380838571203</v>
      </c>
      <c r="K6" s="5">
        <v>-0.52121755494665933</v>
      </c>
      <c r="L6" s="5">
        <v>1.3492125305654099</v>
      </c>
      <c r="M6" s="5">
        <v>-1.0959069329979485</v>
      </c>
      <c r="N6" s="5">
        <v>5.1164514353079511</v>
      </c>
      <c r="O6" s="5">
        <v>0.19291261008780225</v>
      </c>
      <c r="P6" s="5">
        <v>3.3630798970837148</v>
      </c>
      <c r="Q6" s="5">
        <v>-0.65974005797538382</v>
      </c>
      <c r="R6" s="5">
        <v>-6.0142506965977134</v>
      </c>
      <c r="S6" s="5">
        <v>-6.2174693857838577</v>
      </c>
      <c r="T6" s="5">
        <v>2.9085401879579535</v>
      </c>
      <c r="U6" s="5">
        <v>5.4525806580407448</v>
      </c>
      <c r="V6" s="5">
        <v>-2.5660906383722946</v>
      </c>
      <c r="W6" s="5">
        <v>7.4735590147197755</v>
      </c>
      <c r="X6" s="18"/>
      <c r="Y6" s="5">
        <v>-7.2970009178810145</v>
      </c>
      <c r="Z6" s="5">
        <v>-6.026043344997106</v>
      </c>
      <c r="AA6" s="5">
        <v>-10.243133962938593</v>
      </c>
      <c r="AB6" s="5">
        <v>1.3848006007897879</v>
      </c>
      <c r="AC6" s="5">
        <v>-0.67115573544032969</v>
      </c>
      <c r="AD6" s="5">
        <v>-2.268981133166136</v>
      </c>
      <c r="AE6" s="5">
        <v>-1.6975470495309253</v>
      </c>
      <c r="AF6" s="5">
        <v>5.1253069428577192</v>
      </c>
      <c r="AG6" s="5">
        <v>12.837424217609232</v>
      </c>
      <c r="AH6" s="5">
        <v>-1.5346650770984311</v>
      </c>
      <c r="AI6" s="5">
        <v>-6.2174693857838577</v>
      </c>
      <c r="AJ6" s="5">
        <v>7.9578246076329506</v>
      </c>
      <c r="AK6" s="5">
        <v>5.6795179418372861</v>
      </c>
      <c r="AL6" s="5">
        <v>6.0949854554160936</v>
      </c>
      <c r="AM6" s="5">
        <v>4.779704851540906</v>
      </c>
      <c r="AN6" s="5">
        <v>4.9200571810938811</v>
      </c>
      <c r="AO6" s="5">
        <v>-5.1391508781279072E-2</v>
      </c>
      <c r="AP6" s="5">
        <v>-2.8010275138722918</v>
      </c>
      <c r="AQ6" s="5">
        <v>3.8845275654827631</v>
      </c>
      <c r="AR6" s="5">
        <v>-0.74580918481486691</v>
      </c>
      <c r="AS6" s="5">
        <v>-1.0940176550826166</v>
      </c>
      <c r="AT6" s="5">
        <v>-4.9472932600228745</v>
      </c>
      <c r="AU6" s="5">
        <v>-13.113192181536554</v>
      </c>
      <c r="AV6" s="5">
        <v>8.289864472049878</v>
      </c>
      <c r="AW6" s="5">
        <v>-4.5780279083942048</v>
      </c>
      <c r="AX6" s="5">
        <v>5.3203028170754649</v>
      </c>
      <c r="AY6" s="5">
        <v>-1.0798999059692136</v>
      </c>
      <c r="AZ6" s="5">
        <v>1.5611079244594848</v>
      </c>
      <c r="BA6" s="5">
        <v>-0.82222576726207564</v>
      </c>
      <c r="BB6" s="5">
        <v>-2.3208927487636259</v>
      </c>
      <c r="BC6" s="5">
        <v>-11.431278689097418</v>
      </c>
      <c r="BD6" s="5">
        <v>-4.216123938312009</v>
      </c>
      <c r="BE6" s="5">
        <v>10.212609901774698</v>
      </c>
      <c r="BF6" s="5">
        <v>15.290490122218259</v>
      </c>
      <c r="BG6" s="5">
        <v>0.15575700153686967</v>
      </c>
      <c r="BH6" s="5">
        <v>-2.3815809485399271</v>
      </c>
      <c r="BI6" s="5">
        <v>9.417662540078517</v>
      </c>
      <c r="BJ6" s="5">
        <v>0.72944005060386985</v>
      </c>
      <c r="BK6" s="5">
        <v>-20.599649920627115</v>
      </c>
      <c r="BL6" s="5">
        <v>7.5084866354361708</v>
      </c>
      <c r="BM6" s="5">
        <v>2.1235539194129984</v>
      </c>
      <c r="BN6" s="5">
        <v>-1.991233837822648</v>
      </c>
      <c r="BO6" s="5">
        <v>5.5190298050579045</v>
      </c>
      <c r="BP6" s="5">
        <v>-7.3927562098770494</v>
      </c>
      <c r="BQ6" s="5">
        <v>10.850303808124906</v>
      </c>
      <c r="BR6" s="5">
        <v>-11.238409162030422</v>
      </c>
      <c r="BS6" s="5">
        <v>19.018899547291198</v>
      </c>
      <c r="BT6" s="5">
        <v>17.023400359693589</v>
      </c>
      <c r="BU6" s="5">
        <v>2.3306528116267202</v>
      </c>
      <c r="BV6" s="5">
        <v>-3.0695511335458718</v>
      </c>
      <c r="BW6" s="5">
        <v>3.3722924992294878</v>
      </c>
      <c r="BX6" s="5">
        <v>-5.0906726475623429</v>
      </c>
      <c r="BY6" s="5">
        <v>-1.8860627385830071</v>
      </c>
      <c r="BZ6" s="5">
        <v>-2.7464153659875166</v>
      </c>
      <c r="CA6" s="5">
        <v>-13.560549003362745</v>
      </c>
      <c r="CB6" s="5">
        <v>4.6909610654142995</v>
      </c>
      <c r="CC6" s="5">
        <v>-5.055085401871267</v>
      </c>
      <c r="CD6" s="5">
        <v>-10.060832052828871</v>
      </c>
      <c r="CE6" s="5">
        <v>-2.360209837071352</v>
      </c>
      <c r="CF6" s="5">
        <v>10.139282020172075</v>
      </c>
      <c r="CG6" s="5">
        <v>9.3185611563264388</v>
      </c>
      <c r="CH6" s="5">
        <v>-4.6842502000190365</v>
      </c>
      <c r="CI6" s="5">
        <v>-4.3801847911737042</v>
      </c>
      <c r="CJ6" s="5">
        <v>9.3128942572950422</v>
      </c>
      <c r="CK6" s="5">
        <v>-3.4416322180905041</v>
      </c>
      <c r="CL6" s="5">
        <v>-5.2347269143894124</v>
      </c>
      <c r="CM6" s="5">
        <v>-2.7807050998300156</v>
      </c>
      <c r="CN6" s="5">
        <v>-2.8555817890158153</v>
      </c>
      <c r="CO6" s="5">
        <v>10.315541552071281</v>
      </c>
      <c r="CP6" s="5">
        <v>5.6829617297211286</v>
      </c>
      <c r="CQ6" s="5">
        <v>-14.155277808033958</v>
      </c>
      <c r="CR6" s="5">
        <v>-4.862746094314673</v>
      </c>
      <c r="CS6" s="5">
        <v>-5.2643114848143</v>
      </c>
      <c r="CT6" s="5">
        <v>8.5430070458685918</v>
      </c>
      <c r="CU6" s="5">
        <v>-3.5568953057666448</v>
      </c>
      <c r="CV6" s="5">
        <v>-7.467892637354268</v>
      </c>
      <c r="CW6" s="5">
        <v>-0.29346280773013689</v>
      </c>
      <c r="CX6" s="5">
        <v>-3.4555483131522919</v>
      </c>
      <c r="CY6" s="5">
        <v>7.7236617943246983</v>
      </c>
      <c r="CZ6" s="36">
        <v>12.226297747486015</v>
      </c>
      <c r="DA6" s="169">
        <v>7.4286619842533952</v>
      </c>
    </row>
    <row r="7" spans="1:105" ht="25.5" customHeight="1" x14ac:dyDescent="0.2">
      <c r="A7" s="7">
        <v>3</v>
      </c>
      <c r="B7" s="7">
        <v>3</v>
      </c>
      <c r="C7" s="10" t="s">
        <v>64</v>
      </c>
      <c r="D7" s="10" t="s">
        <v>11</v>
      </c>
      <c r="E7" s="23">
        <v>-1.925556098287089</v>
      </c>
      <c r="F7" s="18"/>
      <c r="G7" s="5">
        <v>-9.6296071198930093</v>
      </c>
      <c r="H7" s="5">
        <v>-1.4353999109644064</v>
      </c>
      <c r="I7" s="5">
        <v>-2.2438003189890594</v>
      </c>
      <c r="J7" s="5">
        <v>1.4746220761524711</v>
      </c>
      <c r="K7" s="5">
        <v>-4.9888993545894067</v>
      </c>
      <c r="L7" s="5">
        <v>-0.50278509231627311</v>
      </c>
      <c r="M7" s="5">
        <v>-5.7322699471563539</v>
      </c>
      <c r="N7" s="5">
        <v>3.3713647506740472</v>
      </c>
      <c r="O7" s="5">
        <v>-6.3059505864430321</v>
      </c>
      <c r="P7" s="5">
        <v>5.8875366269284655</v>
      </c>
      <c r="Q7" s="5">
        <v>-1.1356270576611536</v>
      </c>
      <c r="R7" s="5">
        <v>1.0561979652645448</v>
      </c>
      <c r="S7" s="5">
        <v>-4.8428030935896942</v>
      </c>
      <c r="T7" s="5">
        <v>-6.5549118198445484</v>
      </c>
      <c r="U7" s="5">
        <v>-2.1076465845419676</v>
      </c>
      <c r="V7" s="5">
        <v>-5.4102063059926166</v>
      </c>
      <c r="W7" s="5">
        <v>-0.18676491620952618</v>
      </c>
      <c r="X7" s="18"/>
      <c r="Y7" s="5">
        <v>1.6680599168379615</v>
      </c>
      <c r="Z7" s="5">
        <v>-1.9798183734125985</v>
      </c>
      <c r="AA7" s="5">
        <v>-13.423210949956641</v>
      </c>
      <c r="AB7" s="5">
        <v>-3.7516346022730005</v>
      </c>
      <c r="AC7" s="5">
        <v>-0.82939847502412078</v>
      </c>
      <c r="AD7" s="5">
        <v>-7.7700775179612123</v>
      </c>
      <c r="AE7" s="5">
        <v>-3.1834723529499769</v>
      </c>
      <c r="AF7" s="5">
        <v>-10.389420612875966</v>
      </c>
      <c r="AG7" s="5">
        <v>-7.9757997072575364</v>
      </c>
      <c r="AH7" s="5">
        <v>17.848954455846837</v>
      </c>
      <c r="AI7" s="5">
        <v>-4.8428030935896942</v>
      </c>
      <c r="AJ7" s="5">
        <v>6.2414726805469343</v>
      </c>
      <c r="AK7" s="5">
        <v>-2.3434286429639499</v>
      </c>
      <c r="AL7" s="5">
        <v>2.0358605508995709</v>
      </c>
      <c r="AM7" s="5">
        <v>-8.3746386217279394</v>
      </c>
      <c r="AN7" s="5">
        <v>-16.283294725847185</v>
      </c>
      <c r="AO7" s="5">
        <v>-2.6580563218975612</v>
      </c>
      <c r="AP7" s="5">
        <v>-10.598989186149751</v>
      </c>
      <c r="AQ7" s="5">
        <v>-7.696942809769844</v>
      </c>
      <c r="AR7" s="5">
        <v>-5.6564461370782908</v>
      </c>
      <c r="AS7" s="5">
        <v>-8.211284332375044</v>
      </c>
      <c r="AT7" s="5">
        <v>-7.3522327182623854</v>
      </c>
      <c r="AU7" s="5">
        <v>-0.78110915717023488</v>
      </c>
      <c r="AV7" s="5">
        <v>-3.8419795332959694</v>
      </c>
      <c r="AW7" s="5">
        <v>-1.6345942920523129</v>
      </c>
      <c r="AX7" s="5">
        <v>3.53205702416615</v>
      </c>
      <c r="AY7" s="5">
        <v>1.0558439128966057</v>
      </c>
      <c r="AZ7" s="5">
        <v>-8.7309554881758658</v>
      </c>
      <c r="BA7" s="5">
        <v>-1.3218719806074688</v>
      </c>
      <c r="BB7" s="5">
        <v>-2.080377601191941</v>
      </c>
      <c r="BC7" s="5">
        <v>-13.830937432916357</v>
      </c>
      <c r="BD7" s="5">
        <v>-7.9542768807895641</v>
      </c>
      <c r="BE7" s="5">
        <v>13.762458731654618</v>
      </c>
      <c r="BF7" s="5">
        <v>4.3075109772271816</v>
      </c>
      <c r="BG7" s="5">
        <v>3.7699685915609962</v>
      </c>
      <c r="BH7" s="5">
        <v>-2.4603589943537116</v>
      </c>
      <c r="BI7" s="5">
        <v>7.5985727259778884</v>
      </c>
      <c r="BJ7" s="5">
        <v>-5.2746288381495106</v>
      </c>
      <c r="BK7" s="5">
        <v>-1.2256627874499557</v>
      </c>
      <c r="BL7" s="5">
        <v>-7.6553662749364122</v>
      </c>
      <c r="BM7" s="5">
        <v>0.91439973176588296</v>
      </c>
      <c r="BN7" s="5">
        <v>12.561461252877166</v>
      </c>
      <c r="BO7" s="5">
        <v>-1.4353999109644064</v>
      </c>
      <c r="BP7" s="5">
        <v>2.533224902584422</v>
      </c>
      <c r="BQ7" s="5">
        <v>9.9624504419254407</v>
      </c>
      <c r="BR7" s="5">
        <v>-9.3275468898144993</v>
      </c>
      <c r="BS7" s="5">
        <v>-2.7950346659329028</v>
      </c>
      <c r="BT7" s="5">
        <v>3.9421936695064517</v>
      </c>
      <c r="BU7" s="5">
        <v>-1.5929139418258842</v>
      </c>
      <c r="BV7" s="5">
        <v>-2.5464686026299148</v>
      </c>
      <c r="BW7" s="5">
        <v>-1.5728909018622943</v>
      </c>
      <c r="BX7" s="5">
        <v>18.076714811315924</v>
      </c>
      <c r="BY7" s="5">
        <v>7.6147117477126187</v>
      </c>
      <c r="BZ7" s="5">
        <v>-1.5586164598461636</v>
      </c>
      <c r="CA7" s="5">
        <v>-3.8699957153401527</v>
      </c>
      <c r="CB7" s="5">
        <v>1.537534589152159</v>
      </c>
      <c r="CC7" s="5">
        <v>-0.84183034127276812</v>
      </c>
      <c r="CD7" s="5">
        <v>-3.1228146429525765</v>
      </c>
      <c r="CE7" s="5">
        <v>0.19488008401944512</v>
      </c>
      <c r="CF7" s="5">
        <v>0.78164028611753622</v>
      </c>
      <c r="CG7" s="5">
        <v>-6.7030419326819555</v>
      </c>
      <c r="CH7" s="5">
        <v>-2.1904733447737925</v>
      </c>
      <c r="CI7" s="5">
        <v>-5.6825945231189365</v>
      </c>
      <c r="CJ7" s="5">
        <v>5.913226813683977</v>
      </c>
      <c r="CK7" s="5">
        <v>-0.70342833409432615</v>
      </c>
      <c r="CL7" s="5">
        <v>-0.72185121855565626</v>
      </c>
      <c r="CM7" s="5">
        <v>-13.746223455801925</v>
      </c>
      <c r="CN7" s="5">
        <v>13.50549315575465</v>
      </c>
      <c r="CO7" s="5">
        <v>-2.4272165854786607</v>
      </c>
      <c r="CP7" s="5">
        <v>-3.6195941069029658</v>
      </c>
      <c r="CQ7" s="5">
        <v>-18.591305906133456</v>
      </c>
      <c r="CR7" s="5">
        <v>-5.017830864258201</v>
      </c>
      <c r="CS7" s="5">
        <v>-11.152204979117428</v>
      </c>
      <c r="CT7" s="5">
        <v>27.134245729186695</v>
      </c>
      <c r="CU7" s="5">
        <v>-9.753408890043147E-2</v>
      </c>
      <c r="CV7" s="5">
        <v>-10.175132555170734</v>
      </c>
      <c r="CW7" s="5">
        <v>-9.4204871927718301</v>
      </c>
      <c r="CX7" s="5">
        <v>-5.5800381881737167</v>
      </c>
      <c r="CY7" s="5">
        <v>-3.6897016956872193</v>
      </c>
      <c r="CZ7" s="36">
        <v>3.2050777945613333</v>
      </c>
      <c r="DA7" s="169">
        <v>-7.3649013215728161</v>
      </c>
    </row>
    <row r="8" spans="1:105" ht="25.5" customHeight="1" x14ac:dyDescent="0.2">
      <c r="A8" s="7">
        <v>12</v>
      </c>
      <c r="B8" s="7">
        <v>9</v>
      </c>
      <c r="C8" s="10" t="s">
        <v>5</v>
      </c>
      <c r="D8" s="10" t="s">
        <v>4</v>
      </c>
      <c r="E8" s="23">
        <v>-1.7701278511369267</v>
      </c>
      <c r="F8" s="18"/>
      <c r="G8" s="5">
        <v>-1.1579243752981796</v>
      </c>
      <c r="H8" s="5">
        <v>-0.40706381637148326</v>
      </c>
      <c r="I8" s="5">
        <v>-3.5161822303026469</v>
      </c>
      <c r="J8" s="5">
        <v>-1.414490749716812</v>
      </c>
      <c r="K8" s="5">
        <v>-5.9817650443417634</v>
      </c>
      <c r="L8" s="5">
        <v>-2.6547565871118266</v>
      </c>
      <c r="M8" s="5">
        <v>-4.711436650935056</v>
      </c>
      <c r="N8" s="5">
        <v>-2.7527468912111885E-2</v>
      </c>
      <c r="O8" s="5">
        <v>-4.5840163393265527</v>
      </c>
      <c r="P8" s="5">
        <v>-0.18453036495508002</v>
      </c>
      <c r="Q8" s="5">
        <v>-2.3476927387060798</v>
      </c>
      <c r="R8" s="5">
        <v>-1.2663371180018288</v>
      </c>
      <c r="S8" s="5">
        <v>-0.75858904218046774</v>
      </c>
      <c r="T8" s="5">
        <v>-1.5858997210282979</v>
      </c>
      <c r="U8" s="5">
        <v>1.300042206509616</v>
      </c>
      <c r="V8" s="5">
        <v>-2.7737231190548428</v>
      </c>
      <c r="W8" s="5">
        <v>0.32389524022532967</v>
      </c>
      <c r="X8" s="18"/>
      <c r="Y8" s="5">
        <v>-7.9349901638914275</v>
      </c>
      <c r="Z8" s="5">
        <v>3.4005263035581379E-3</v>
      </c>
      <c r="AA8" s="5">
        <v>1.4111202502311002</v>
      </c>
      <c r="AB8" s="5">
        <v>-10.313781995852494</v>
      </c>
      <c r="AC8" s="5">
        <v>0.99117091443365268</v>
      </c>
      <c r="AD8" s="5">
        <v>-5.5955245379209018</v>
      </c>
      <c r="AE8" s="5">
        <v>5.2249490568334735</v>
      </c>
      <c r="AF8" s="5">
        <v>-7.5729851513448736</v>
      </c>
      <c r="AG8" s="5">
        <v>0.6753550172441436</v>
      </c>
      <c r="AH8" s="5">
        <v>-6.2903232922123351</v>
      </c>
      <c r="AI8" s="5">
        <v>-0.75858904218046774</v>
      </c>
      <c r="AJ8" s="5">
        <v>-5.3041770122812579</v>
      </c>
      <c r="AK8" s="5">
        <v>-5.987242586180848</v>
      </c>
      <c r="AL8" s="5">
        <v>5.0986092808794865</v>
      </c>
      <c r="AM8" s="5">
        <v>-4.974042361739329</v>
      </c>
      <c r="AN8" s="5">
        <v>-2.061411747170169</v>
      </c>
      <c r="AO8" s="5">
        <v>-11.798370069327369</v>
      </c>
      <c r="AP8" s="5">
        <v>-15.960783649496001</v>
      </c>
      <c r="AQ8" s="5">
        <v>6.1775933951246493</v>
      </c>
      <c r="AR8" s="5">
        <v>-6.1846986860918136</v>
      </c>
      <c r="AS8" s="5">
        <v>-6.1380247932029164</v>
      </c>
      <c r="AT8" s="5">
        <v>-6.2888006235881448</v>
      </c>
      <c r="AU8" s="5">
        <v>-5.3717925430003177</v>
      </c>
      <c r="AV8" s="5">
        <v>5.5078116129679415</v>
      </c>
      <c r="AW8" s="5">
        <v>-8.4584135611488733</v>
      </c>
      <c r="AX8" s="5">
        <v>7.5832308499583121</v>
      </c>
      <c r="AY8" s="5">
        <v>-12.28838613591553</v>
      </c>
      <c r="AZ8" s="5">
        <v>0.94010306313330005</v>
      </c>
      <c r="BA8" s="5">
        <v>-7.7113693273080912</v>
      </c>
      <c r="BB8" s="5">
        <v>-5.5961168001601393</v>
      </c>
      <c r="BC8" s="5">
        <v>-7.5984428595549431</v>
      </c>
      <c r="BD8" s="5">
        <v>-3.0388482796102139</v>
      </c>
      <c r="BE8" s="5">
        <v>11.198734334164989</v>
      </c>
      <c r="BF8" s="5">
        <v>10.68098622067923</v>
      </c>
      <c r="BG8" s="5">
        <v>9.2042820735938733</v>
      </c>
      <c r="BH8" s="5">
        <v>-10.129837457453391</v>
      </c>
      <c r="BI8" s="5">
        <v>-4.115206340667342</v>
      </c>
      <c r="BJ8" s="5">
        <v>-3.0105880625928663</v>
      </c>
      <c r="BK8" s="5">
        <v>26.118823751934613</v>
      </c>
      <c r="BL8" s="5">
        <v>1.674794329403916</v>
      </c>
      <c r="BM8" s="5">
        <v>-0.80091583571910263</v>
      </c>
      <c r="BN8" s="5">
        <v>11.156993038960721</v>
      </c>
      <c r="BO8" s="5">
        <v>-0.40706381637148326</v>
      </c>
      <c r="BP8" s="5">
        <v>3.9424334693995746</v>
      </c>
      <c r="BQ8" s="5">
        <v>-6.3384438626692088</v>
      </c>
      <c r="BR8" s="5">
        <v>4.7844009651471708</v>
      </c>
      <c r="BS8" s="5">
        <v>29.22030463004274</v>
      </c>
      <c r="BT8" s="5">
        <v>16.612725309701023</v>
      </c>
      <c r="BU8" s="5">
        <v>-14.359680604494031</v>
      </c>
      <c r="BV8" s="5">
        <v>5.5506849146918924</v>
      </c>
      <c r="BW8" s="5">
        <v>-8.2334815036852191</v>
      </c>
      <c r="BX8" s="5">
        <v>-0.98383960222825806</v>
      </c>
      <c r="BY8" s="5">
        <v>13.613591903939877</v>
      </c>
      <c r="BZ8" s="5">
        <v>2.9891313964945283</v>
      </c>
      <c r="CA8" s="5">
        <v>-26.373000826779936</v>
      </c>
      <c r="CB8" s="5">
        <v>4.6754046126016107</v>
      </c>
      <c r="CC8" s="5">
        <v>0.92852759061391055</v>
      </c>
      <c r="CD8" s="5">
        <v>5.2648144383194051</v>
      </c>
      <c r="CE8" s="5">
        <v>-8.185613158991238</v>
      </c>
      <c r="CF8" s="5">
        <v>2.7935180908113892</v>
      </c>
      <c r="CG8" s="5">
        <v>10.202209479318981</v>
      </c>
      <c r="CH8" s="5">
        <v>0.34971615551616964</v>
      </c>
      <c r="CI8" s="5">
        <v>5.6418962336591818</v>
      </c>
      <c r="CJ8" s="5">
        <v>-12.520439248120347</v>
      </c>
      <c r="CK8" s="5">
        <v>8.3818135308825674</v>
      </c>
      <c r="CL8" s="5">
        <v>-14.487655213071427</v>
      </c>
      <c r="CM8" s="5">
        <v>1.0649424169636816</v>
      </c>
      <c r="CN8" s="5">
        <v>0.4762631276654048</v>
      </c>
      <c r="CO8" s="5">
        <v>4.5381205101028428</v>
      </c>
      <c r="CP8" s="5">
        <v>-19.562781522000968</v>
      </c>
      <c r="CQ8" s="5">
        <v>-9.2934338998203643</v>
      </c>
      <c r="CR8" s="5">
        <v>-10.258220032884054</v>
      </c>
      <c r="CS8" s="5">
        <v>2.898024012937185</v>
      </c>
      <c r="CT8" s="5">
        <v>5.688906374524592</v>
      </c>
      <c r="CU8" s="5">
        <v>-4.6911128504657853</v>
      </c>
      <c r="CV8" s="5">
        <v>-7.7036763734209543</v>
      </c>
      <c r="CW8" s="5">
        <v>-15.879179692467289</v>
      </c>
      <c r="CX8" s="5">
        <v>-13.839847962199727</v>
      </c>
      <c r="CY8" s="5">
        <v>-16.334223778340736</v>
      </c>
      <c r="CZ8" s="36">
        <v>3.0945070209133974</v>
      </c>
      <c r="DA8" s="169">
        <v>-8.3094979647065657</v>
      </c>
    </row>
    <row r="9" spans="1:105" ht="25.5" customHeight="1" x14ac:dyDescent="0.2">
      <c r="A9" s="7">
        <v>13</v>
      </c>
      <c r="B9" s="7">
        <v>10</v>
      </c>
      <c r="C9" s="10" t="s">
        <v>468</v>
      </c>
      <c r="D9" s="10" t="s">
        <v>77</v>
      </c>
      <c r="E9" s="23">
        <v>0.47221875487673515</v>
      </c>
      <c r="F9" s="18"/>
      <c r="G9" s="5">
        <v>-1.9940971926978079</v>
      </c>
      <c r="H9" s="5">
        <v>-5.3294879091081526</v>
      </c>
      <c r="I9" s="5">
        <v>-1.5400064516715162</v>
      </c>
      <c r="J9" s="5">
        <v>-0.18635377584605806</v>
      </c>
      <c r="K9" s="5">
        <v>1.7424626823436142</v>
      </c>
      <c r="L9" s="5">
        <v>5.2847556403833664</v>
      </c>
      <c r="M9" s="5">
        <v>-1.8415000563880142</v>
      </c>
      <c r="N9" s="5">
        <v>-1.5126202933402482</v>
      </c>
      <c r="O9" s="5">
        <v>1.3393890475023085</v>
      </c>
      <c r="P9" s="5">
        <v>0.26498558630163416</v>
      </c>
      <c r="Q9" s="5">
        <v>0.65626448695934414</v>
      </c>
      <c r="R9" s="5">
        <v>0.86670281046836806</v>
      </c>
      <c r="S9" s="5">
        <v>-4.8003209434630492</v>
      </c>
      <c r="T9" s="5">
        <v>-0.78748984371979702</v>
      </c>
      <c r="U9" s="5">
        <v>2.4359913363868486</v>
      </c>
      <c r="V9" s="5">
        <v>4.4015669054958551</v>
      </c>
      <c r="W9" s="5">
        <v>4.7938601673433183</v>
      </c>
      <c r="X9" s="18"/>
      <c r="Y9" s="5">
        <v>-9.9248635204871931</v>
      </c>
      <c r="Z9" s="5">
        <v>-2.2811040767232669</v>
      </c>
      <c r="AA9" s="5">
        <v>0.98830498673486034</v>
      </c>
      <c r="AB9" s="5">
        <v>-4.9593637665405481</v>
      </c>
      <c r="AC9" s="5">
        <v>3.6999941080479672</v>
      </c>
      <c r="AD9" s="5">
        <v>-5.8004642802041815</v>
      </c>
      <c r="AE9" s="5">
        <v>1.1313248793046853</v>
      </c>
      <c r="AF9" s="5">
        <v>1.9218190155612689</v>
      </c>
      <c r="AG9" s="5">
        <v>0.25806210187579381</v>
      </c>
      <c r="AH9" s="5">
        <v>2.577156328515656</v>
      </c>
      <c r="AI9" s="5">
        <v>-4.8003209434630492</v>
      </c>
      <c r="AJ9" s="5">
        <v>8.2930270200263436</v>
      </c>
      <c r="AK9" s="5">
        <v>-0.9980251821065167</v>
      </c>
      <c r="AL9" s="5">
        <v>3.5065738134238345</v>
      </c>
      <c r="AM9" s="5">
        <v>0.98885034411540573</v>
      </c>
      <c r="AN9" s="5">
        <v>1.4280965305055702</v>
      </c>
      <c r="AO9" s="5">
        <v>1.8485889996646634</v>
      </c>
      <c r="AP9" s="5">
        <v>-9.3062407038523531</v>
      </c>
      <c r="AQ9" s="5">
        <v>1.2867515474226181</v>
      </c>
      <c r="AR9" s="5">
        <v>-1.7635327108382057</v>
      </c>
      <c r="AS9" s="5">
        <v>-1.2002295644507228</v>
      </c>
      <c r="AT9" s="5">
        <v>-8.6442064089892625</v>
      </c>
      <c r="AU9" s="5">
        <v>6.8224640960947909</v>
      </c>
      <c r="AV9" s="5">
        <v>10.759709457886963</v>
      </c>
      <c r="AW9" s="5">
        <v>-2.2250712182969679</v>
      </c>
      <c r="AX9" s="5">
        <v>-2.5768467723116686</v>
      </c>
      <c r="AY9" s="5">
        <v>-4.2430397911516877</v>
      </c>
      <c r="AZ9" s="5">
        <v>-3.9640416244203323</v>
      </c>
      <c r="BA9" s="5">
        <v>-3.71308838594652</v>
      </c>
      <c r="BB9" s="5">
        <v>3.4079395851439358</v>
      </c>
      <c r="BC9" s="5">
        <v>-0.79775491954808331</v>
      </c>
      <c r="BD9" s="5">
        <v>6.1535765932883066</v>
      </c>
      <c r="BE9" s="5">
        <v>2.9779893675395925</v>
      </c>
      <c r="BF9" s="5">
        <v>-5.0049567217721744</v>
      </c>
      <c r="BG9" s="5">
        <v>2.5366212583243311</v>
      </c>
      <c r="BH9" s="5">
        <v>-4.2732186159015555</v>
      </c>
      <c r="BI9" s="5">
        <v>6.6788950502389923</v>
      </c>
      <c r="BJ9" s="5">
        <v>-5.1545266244999794</v>
      </c>
      <c r="BK9" s="5">
        <v>10.130564658931242</v>
      </c>
      <c r="BL9" s="5">
        <v>3.3930396496902091</v>
      </c>
      <c r="BM9" s="5">
        <v>-4.1434728647612786</v>
      </c>
      <c r="BN9" s="5">
        <v>5.0099305357542505</v>
      </c>
      <c r="BO9" s="5">
        <v>-5.3294879091081526</v>
      </c>
      <c r="BP9" s="5">
        <v>0.9364862281851174</v>
      </c>
      <c r="BQ9" s="5">
        <v>-4.0243621199925457</v>
      </c>
      <c r="BR9" s="5">
        <v>11.06701067417854</v>
      </c>
      <c r="BS9" s="5">
        <v>10.946131819953202</v>
      </c>
      <c r="BT9" s="5">
        <v>12.286567879591111</v>
      </c>
      <c r="BU9" s="5">
        <v>-1.5464110003574945</v>
      </c>
      <c r="BV9" s="5">
        <v>7.8175306030706011</v>
      </c>
      <c r="BW9" s="5">
        <v>-3.7673326696446168</v>
      </c>
      <c r="BX9" s="5">
        <v>11.62308046671474</v>
      </c>
      <c r="BY9" s="5">
        <v>1.5762638883542479</v>
      </c>
      <c r="BZ9" s="5">
        <v>-10.819599223376954</v>
      </c>
      <c r="CA9" s="5">
        <v>11.958288922266874</v>
      </c>
      <c r="CB9" s="5">
        <v>16.181277408034383</v>
      </c>
      <c r="CC9" s="5">
        <v>-8.524483604917009</v>
      </c>
      <c r="CD9" s="5">
        <v>-10.627008728530058</v>
      </c>
      <c r="CE9" s="5">
        <v>13.920572166734672</v>
      </c>
      <c r="CF9" s="5">
        <v>-2.4001200940579253</v>
      </c>
      <c r="CG9" s="5">
        <v>1.3199581054318514</v>
      </c>
      <c r="CH9" s="5">
        <v>-1.8066288683735081</v>
      </c>
      <c r="CI9" s="5">
        <v>0.10243469015688333</v>
      </c>
      <c r="CJ9" s="5">
        <v>8.7470156256308087</v>
      </c>
      <c r="CK9" s="5">
        <v>-9.3017518160318957</v>
      </c>
      <c r="CL9" s="5">
        <v>-14.204135930812328</v>
      </c>
      <c r="CM9" s="5">
        <v>10.92643464140609</v>
      </c>
      <c r="CN9" s="5">
        <v>3.5719667043614436</v>
      </c>
      <c r="CO9" s="5">
        <v>4.7116666928109794</v>
      </c>
      <c r="CP9" s="5">
        <v>5.9235680055385274</v>
      </c>
      <c r="CQ9" s="5">
        <v>-0.24292524561050755</v>
      </c>
      <c r="CR9" s="5">
        <v>4.148416114936353</v>
      </c>
      <c r="CS9" s="5">
        <v>2.1891957754611155</v>
      </c>
      <c r="CT9" s="5">
        <v>2.6554496926386548</v>
      </c>
      <c r="CU9" s="5">
        <v>5.8709055045495404</v>
      </c>
      <c r="CV9" s="5">
        <v>5.4200902879096304</v>
      </c>
      <c r="CW9" s="5">
        <v>-12.275131680625861</v>
      </c>
      <c r="CX9" s="5">
        <v>-2.4055692740220564</v>
      </c>
      <c r="CY9" s="5">
        <v>1.542128281877666</v>
      </c>
      <c r="CZ9" s="36">
        <v>10.475188248417879</v>
      </c>
      <c r="DA9" s="169">
        <v>3.8382640012775937</v>
      </c>
    </row>
    <row r="10" spans="1:105" ht="25.5" customHeight="1" x14ac:dyDescent="0.2">
      <c r="A10" s="7">
        <v>14</v>
      </c>
      <c r="B10" s="7">
        <v>11</v>
      </c>
      <c r="C10" s="10" t="s">
        <v>80</v>
      </c>
      <c r="D10" s="10" t="s">
        <v>81</v>
      </c>
      <c r="E10" s="23">
        <v>-8.5504530918342425E-2</v>
      </c>
      <c r="F10" s="18"/>
      <c r="G10" s="5">
        <v>0.23739889081865329</v>
      </c>
      <c r="H10" s="5">
        <v>-1.6540102460737955</v>
      </c>
      <c r="I10" s="5">
        <v>0.38033957709451727</v>
      </c>
      <c r="J10" s="5">
        <v>2.7333041659180282</v>
      </c>
      <c r="K10" s="5">
        <v>-0.84105953763588559</v>
      </c>
      <c r="L10" s="5">
        <v>-0.46534658997580891</v>
      </c>
      <c r="M10" s="5">
        <v>-0.18789579578351834</v>
      </c>
      <c r="N10" s="5">
        <v>-1.2880016314626204</v>
      </c>
      <c r="O10" s="5">
        <v>0.36546817268857978</v>
      </c>
      <c r="P10" s="5">
        <v>-0.59133302241939134</v>
      </c>
      <c r="Q10" s="5">
        <v>0.66203541559944767</v>
      </c>
      <c r="R10" s="5">
        <v>-1.4409436247536007</v>
      </c>
      <c r="S10" s="5">
        <v>1.0448440823568745</v>
      </c>
      <c r="T10" s="5">
        <v>-1.3828782843065426</v>
      </c>
      <c r="U10" s="5">
        <v>-1.376527863923414</v>
      </c>
      <c r="V10" s="5">
        <v>-1.4222872808198304</v>
      </c>
      <c r="W10" s="5">
        <v>0.21490389552909051</v>
      </c>
      <c r="X10" s="18"/>
      <c r="Y10" s="5">
        <v>-2.8670085531395699</v>
      </c>
      <c r="Z10" s="5">
        <v>-0.77920561704448232</v>
      </c>
      <c r="AA10" s="5">
        <v>0.48775465496794368</v>
      </c>
      <c r="AB10" s="5">
        <v>0.62515287471558167</v>
      </c>
      <c r="AC10" s="5">
        <v>3.309216270212076</v>
      </c>
      <c r="AD10" s="5">
        <v>-0.90846237517571637</v>
      </c>
      <c r="AE10" s="5">
        <v>0.60017909311919482</v>
      </c>
      <c r="AF10" s="5">
        <v>0.50156663061362394</v>
      </c>
      <c r="AG10" s="5">
        <v>-1.2565819540842682</v>
      </c>
      <c r="AH10" s="5">
        <v>-0.99192174255151144</v>
      </c>
      <c r="AI10" s="5">
        <v>1.0448440823568745</v>
      </c>
      <c r="AJ10" s="5">
        <v>2.0382604599627427</v>
      </c>
      <c r="AK10" s="5">
        <v>2.1725470903871269</v>
      </c>
      <c r="AL10" s="5">
        <v>-2.0305327908135382</v>
      </c>
      <c r="AM10" s="5">
        <v>-0.24547911960574709</v>
      </c>
      <c r="AN10" s="5">
        <v>0.59873583733195801</v>
      </c>
      <c r="AO10" s="5">
        <v>-1.8438730344865348</v>
      </c>
      <c r="AP10" s="5">
        <v>-2.4234576364849971</v>
      </c>
      <c r="AQ10" s="5">
        <v>-1.667046382645637</v>
      </c>
      <c r="AR10" s="5">
        <v>0.60132751845419818</v>
      </c>
      <c r="AS10" s="5">
        <v>-2.1489954329688885</v>
      </c>
      <c r="AT10" s="5">
        <v>-0.25770434146453169</v>
      </c>
      <c r="AU10" s="5">
        <v>-0.79287799012256244</v>
      </c>
      <c r="AV10" s="5">
        <v>0.74839498800437809</v>
      </c>
      <c r="AW10" s="5">
        <v>0.72349703853851111</v>
      </c>
      <c r="AX10" s="5">
        <v>-2.8292564933735775</v>
      </c>
      <c r="AY10" s="5">
        <v>-1.5306690093910191</v>
      </c>
      <c r="AZ10" s="5">
        <v>0.51325609044356213</v>
      </c>
      <c r="BA10" s="5">
        <v>-2.5676602689975425</v>
      </c>
      <c r="BB10" s="5">
        <v>0.78152524610773355</v>
      </c>
      <c r="BC10" s="5">
        <v>-1.0272297868837228</v>
      </c>
      <c r="BD10" s="5">
        <v>-1.7421014142041003</v>
      </c>
      <c r="BE10" s="5">
        <v>3.3649596304436074</v>
      </c>
      <c r="BF10" s="5">
        <v>-0.49666899744043747</v>
      </c>
      <c r="BG10" s="5">
        <v>-0.3794834978055377</v>
      </c>
      <c r="BH10" s="5">
        <v>0.33593773053904386</v>
      </c>
      <c r="BI10" s="5">
        <v>-8.925880991922952E-2</v>
      </c>
      <c r="BJ10" s="5">
        <v>-1.9841579067033877E-2</v>
      </c>
      <c r="BK10" s="5">
        <v>5.0963719233650977</v>
      </c>
      <c r="BL10" s="5">
        <v>-3.3082363197848395</v>
      </c>
      <c r="BM10" s="5">
        <v>1.7108772677062234E-2</v>
      </c>
      <c r="BN10" s="5">
        <v>-4.535704113903563</v>
      </c>
      <c r="BO10" s="5">
        <v>-1.6540102460737955</v>
      </c>
      <c r="BP10" s="5">
        <v>-3.5941298474732122</v>
      </c>
      <c r="BQ10" s="5">
        <v>-4.3292748376825898</v>
      </c>
      <c r="BR10" s="5">
        <v>-1.6506388252753652</v>
      </c>
      <c r="BS10" s="5">
        <v>2.9324507123993016</v>
      </c>
      <c r="BT10" s="5">
        <v>0.86910773436949285</v>
      </c>
      <c r="BU10" s="5">
        <v>0.53112184816978925</v>
      </c>
      <c r="BV10" s="5">
        <v>-1.2859782984070165</v>
      </c>
      <c r="BW10" s="5">
        <v>2.8251012895320429</v>
      </c>
      <c r="BX10" s="5">
        <v>0.19272353936261766</v>
      </c>
      <c r="BY10" s="5">
        <v>1.0912540820195176</v>
      </c>
      <c r="BZ10" s="5">
        <v>-6.9470966588879435</v>
      </c>
      <c r="CA10" s="5">
        <v>-1.0032311254293944</v>
      </c>
      <c r="CB10" s="5">
        <v>-2.738584764592261</v>
      </c>
      <c r="CC10" s="5">
        <v>4.5104842756454531</v>
      </c>
      <c r="CD10" s="5">
        <v>0.85162713172240956</v>
      </c>
      <c r="CE10" s="5">
        <v>-1.2648334288355585</v>
      </c>
      <c r="CF10" s="5">
        <v>0.30209945805437144</v>
      </c>
      <c r="CG10" s="5">
        <v>-0.42547716526357249</v>
      </c>
      <c r="CH10" s="5">
        <v>4.0621170966304589</v>
      </c>
      <c r="CI10" s="5">
        <v>-1.9547923446147166</v>
      </c>
      <c r="CJ10" s="5">
        <v>-2.1098791835683528E-2</v>
      </c>
      <c r="CK10" s="5">
        <v>8.3359400060625717</v>
      </c>
      <c r="CL10" s="5">
        <v>1.1649951507818059</v>
      </c>
      <c r="CM10" s="5">
        <v>-1.8436402143833703</v>
      </c>
      <c r="CN10" s="5">
        <v>-3.8891503325218366</v>
      </c>
      <c r="CO10" s="5">
        <v>3.6719503656749595</v>
      </c>
      <c r="CP10" s="5">
        <v>-1.1960671196355719</v>
      </c>
      <c r="CQ10" s="5">
        <v>-2.2913174755391736</v>
      </c>
      <c r="CR10" s="5">
        <v>8.3407585829291975E-2</v>
      </c>
      <c r="CS10" s="5">
        <v>3.2489176414229206</v>
      </c>
      <c r="CT10" s="5">
        <v>0.26977536096552512</v>
      </c>
      <c r="CU10" s="5">
        <v>2.4227095803149723</v>
      </c>
      <c r="CV10" s="5">
        <v>1.5936675931053657</v>
      </c>
      <c r="CW10" s="5">
        <v>-0.21151824199509406</v>
      </c>
      <c r="CX10" s="5">
        <v>-0.98540123052544004</v>
      </c>
      <c r="CY10" s="5">
        <v>5.406397170578856</v>
      </c>
      <c r="CZ10" s="36">
        <v>-2.1209269580915731</v>
      </c>
      <c r="DA10" s="169">
        <v>0.29808645221213226</v>
      </c>
    </row>
    <row r="11" spans="1:105" ht="25.5" customHeight="1" x14ac:dyDescent="0.2">
      <c r="A11" s="7">
        <v>16.3</v>
      </c>
      <c r="B11" s="7">
        <v>13.3</v>
      </c>
      <c r="C11" s="10" t="s">
        <v>472</v>
      </c>
      <c r="D11" s="10" t="s">
        <v>120</v>
      </c>
      <c r="E11" s="23">
        <v>-5.2628943444139225</v>
      </c>
      <c r="F11" s="18"/>
      <c r="G11" s="5">
        <v>-15.830947251883174</v>
      </c>
      <c r="H11" s="5">
        <v>-15.364998244874897</v>
      </c>
      <c r="I11" s="5">
        <v>-0.32080058497635378</v>
      </c>
      <c r="J11" s="5">
        <v>0.64021577961430864</v>
      </c>
      <c r="K11" s="5">
        <v>-2.8738978648818545</v>
      </c>
      <c r="L11" s="5">
        <v>5.1776655920412225</v>
      </c>
      <c r="M11" s="5">
        <v>-12.523962992036672</v>
      </c>
      <c r="N11" s="5">
        <v>-3.411783719611492</v>
      </c>
      <c r="O11" s="5">
        <v>0.4689029737579915</v>
      </c>
      <c r="P11" s="5">
        <v>-5.8703554911390796</v>
      </c>
      <c r="Q11" s="5">
        <v>-15.771913558534315</v>
      </c>
      <c r="R11" s="5">
        <v>-7.1531796806646213</v>
      </c>
      <c r="S11" s="5">
        <v>-7.5925821266650928E-2</v>
      </c>
      <c r="T11" s="5">
        <v>-4.1222191030929594</v>
      </c>
      <c r="U11" s="5">
        <v>8.9423565970964773</v>
      </c>
      <c r="V11" s="5">
        <v>-12.911714256133834</v>
      </c>
      <c r="W11" s="5">
        <v>-0.22229348449357644</v>
      </c>
      <c r="X11" s="18"/>
      <c r="Y11" s="5">
        <v>-24.617800394952319</v>
      </c>
      <c r="Z11" s="5">
        <v>0.9638465795887754</v>
      </c>
      <c r="AA11" s="5">
        <v>-18.912441580301063</v>
      </c>
      <c r="AB11" s="5">
        <v>4.8206501496458785</v>
      </c>
      <c r="AC11" s="5">
        <v>-18.131300763835526</v>
      </c>
      <c r="AD11" s="5">
        <v>-20.79647574291112</v>
      </c>
      <c r="AE11" s="5">
        <v>-8.3888417535832502</v>
      </c>
      <c r="AF11" s="5">
        <v>9.582346712912539</v>
      </c>
      <c r="AG11" s="5">
        <v>-4.0209670638694703</v>
      </c>
      <c r="AH11" s="5">
        <v>-2.8914711247071949</v>
      </c>
      <c r="AI11" s="5">
        <v>-7.5925821266650928E-2</v>
      </c>
      <c r="AJ11" s="5">
        <v>12.458907424591018</v>
      </c>
      <c r="AK11" s="5">
        <v>-3.3935367115556829</v>
      </c>
      <c r="AL11" s="5">
        <v>12.893910635029656</v>
      </c>
      <c r="AM11" s="5">
        <v>-0.49557883714417983</v>
      </c>
      <c r="AN11" s="5">
        <v>-7.9430763058176126</v>
      </c>
      <c r="AO11" s="5">
        <v>-9.924639367489732</v>
      </c>
      <c r="AP11" s="5">
        <v>-9.7731687020268936</v>
      </c>
      <c r="AQ11" s="5">
        <v>-13.855433816155653</v>
      </c>
      <c r="AR11" s="5">
        <v>-8.5600732521921543</v>
      </c>
      <c r="AS11" s="5">
        <v>-11.108320142685102</v>
      </c>
      <c r="AT11" s="5">
        <v>-11.495346369098826</v>
      </c>
      <c r="AU11" s="5">
        <v>-12.965193460562531</v>
      </c>
      <c r="AV11" s="5">
        <v>-6.8235167142986128</v>
      </c>
      <c r="AW11" s="5">
        <v>-7.3999991628915467</v>
      </c>
      <c r="AX11" s="5">
        <v>-5.4936995903256474</v>
      </c>
      <c r="AY11" s="5">
        <v>-18.376760279206835</v>
      </c>
      <c r="AZ11" s="5">
        <v>0.29131370236403598</v>
      </c>
      <c r="BA11" s="5">
        <v>6.287346227909957</v>
      </c>
      <c r="BB11" s="5">
        <v>-2.1326887934623073</v>
      </c>
      <c r="BC11" s="5">
        <v>-24.354946491854683</v>
      </c>
      <c r="BD11" s="5">
        <v>0.21591688416188504</v>
      </c>
      <c r="BE11" s="5">
        <v>-5.0348742911018149</v>
      </c>
      <c r="BF11" s="5">
        <v>-6.1498112912004785</v>
      </c>
      <c r="BG11" s="5">
        <v>-1.9061361879227547</v>
      </c>
      <c r="BH11" s="5">
        <v>-4.7271511134725586</v>
      </c>
      <c r="BI11" s="5">
        <v>2.8259022306207839</v>
      </c>
      <c r="BJ11" s="5">
        <v>-10.93205682302326</v>
      </c>
      <c r="BK11" s="5">
        <v>3.5453721778879412</v>
      </c>
      <c r="BL11" s="5">
        <v>-9.2223236552496672</v>
      </c>
      <c r="BM11" s="5"/>
      <c r="BN11" s="5">
        <v>-13.963222424985688</v>
      </c>
      <c r="BO11" s="5">
        <v>-15.364998244874897</v>
      </c>
      <c r="BP11" s="5">
        <v>0.93617790010198831</v>
      </c>
      <c r="BQ11" s="5">
        <v>-8.0386410002265478</v>
      </c>
      <c r="BR11" s="5">
        <v>11.571641235416195</v>
      </c>
      <c r="BS11" s="5"/>
      <c r="BT11" s="5">
        <v>2.110926179821071</v>
      </c>
      <c r="BU11" s="5">
        <v>-24.203666749329685</v>
      </c>
      <c r="BV11" s="5">
        <v>-7.7181466878853158</v>
      </c>
      <c r="BW11" s="5">
        <v>17.449958777287478</v>
      </c>
      <c r="BX11" s="5">
        <v>-25.77936971325542</v>
      </c>
      <c r="BY11" s="5"/>
      <c r="BZ11" s="5">
        <v>-16.799421789321343</v>
      </c>
      <c r="CA11" s="5">
        <v>12.217776198092466</v>
      </c>
      <c r="CB11" s="5">
        <v>-2.2537467652720125</v>
      </c>
      <c r="CC11" s="5"/>
      <c r="CD11" s="5">
        <v>-11.792856509429328</v>
      </c>
      <c r="CE11" s="5"/>
      <c r="CF11" s="5">
        <v>-11.023188542297632</v>
      </c>
      <c r="CG11" s="5"/>
      <c r="CH11" s="5"/>
      <c r="CI11" s="5"/>
      <c r="CJ11" s="5">
        <v>1.9362380210542369</v>
      </c>
      <c r="CK11" s="5"/>
      <c r="CL11" s="5">
        <v>-9.8421739564686845</v>
      </c>
      <c r="CM11" s="5"/>
      <c r="CN11" s="5">
        <v>5.1599392928477812</v>
      </c>
      <c r="CO11" s="5">
        <v>-4.6910654017717377</v>
      </c>
      <c r="CP11" s="5">
        <v>11.573476408318143</v>
      </c>
      <c r="CQ11" s="5"/>
      <c r="CR11" s="5">
        <v>-10.568274410566247</v>
      </c>
      <c r="CS11" s="5"/>
      <c r="CT11" s="5"/>
      <c r="CU11" s="5">
        <v>-5.4313680236030422</v>
      </c>
      <c r="CV11" s="5"/>
      <c r="CW11" s="5">
        <v>12.031506925471362</v>
      </c>
      <c r="CX11" s="5"/>
      <c r="CY11" s="5"/>
      <c r="CZ11" s="36"/>
      <c r="DA11" s="169">
        <v>-2.3202795506123834</v>
      </c>
    </row>
    <row r="12" spans="1:105" ht="25.5" customHeight="1" x14ac:dyDescent="0.2">
      <c r="A12" s="7">
        <v>16.399999999999999</v>
      </c>
      <c r="B12" s="7">
        <v>13.4</v>
      </c>
      <c r="C12" s="10" t="s">
        <v>473</v>
      </c>
      <c r="D12" s="10" t="s">
        <v>121</v>
      </c>
      <c r="E12" s="23">
        <v>0.73907565407246523</v>
      </c>
      <c r="F12" s="18"/>
      <c r="G12" s="5">
        <v>-2.8229545988980504</v>
      </c>
      <c r="H12" s="5">
        <v>-2.5538358947015354</v>
      </c>
      <c r="I12" s="5">
        <v>-5.7479632192337675</v>
      </c>
      <c r="J12" s="5">
        <v>4.5149842242759775</v>
      </c>
      <c r="K12" s="5">
        <v>3.1032723710315793</v>
      </c>
      <c r="L12" s="5">
        <v>7.2181756491325189</v>
      </c>
      <c r="M12" s="5">
        <v>-0.64630645039576251</v>
      </c>
      <c r="N12" s="5">
        <v>3.2870508526938096</v>
      </c>
      <c r="O12" s="5">
        <v>-2.8859102019749514</v>
      </c>
      <c r="P12" s="5">
        <v>5.0293130288203187</v>
      </c>
      <c r="Q12" s="5">
        <v>-6.0992608449349817</v>
      </c>
      <c r="R12" s="5">
        <v>-7.8228131760923247E-2</v>
      </c>
      <c r="S12" s="5">
        <v>-7.2837432907723851</v>
      </c>
      <c r="T12" s="5">
        <v>0.28243774957152823</v>
      </c>
      <c r="U12" s="5">
        <v>9.5116050902103737</v>
      </c>
      <c r="V12" s="5">
        <v>8.0128893041318321</v>
      </c>
      <c r="W12" s="5">
        <v>5.946465875755365</v>
      </c>
      <c r="X12" s="18"/>
      <c r="Y12" s="5">
        <v>-23.033355312600698</v>
      </c>
      <c r="Z12" s="5">
        <v>-4.0436586425645942</v>
      </c>
      <c r="AA12" s="5">
        <v>-0.97087042164361037</v>
      </c>
      <c r="AB12" s="5">
        <v>-6.030175287838432</v>
      </c>
      <c r="AC12" s="5">
        <v>0.43592192644139516</v>
      </c>
      <c r="AD12" s="5">
        <v>1.7964180990470737</v>
      </c>
      <c r="AE12" s="5">
        <v>-0.47686110390506542</v>
      </c>
      <c r="AF12" s="5">
        <v>1.2770840161927595</v>
      </c>
      <c r="AG12" s="5">
        <v>3.70572250152442</v>
      </c>
      <c r="AH12" s="5">
        <v>15.408336862220693</v>
      </c>
      <c r="AI12" s="5">
        <v>-7.2837432907723851</v>
      </c>
      <c r="AJ12" s="5">
        <v>0.64673721059551781</v>
      </c>
      <c r="AK12" s="5">
        <v>5.2361250646561359</v>
      </c>
      <c r="AL12" s="5">
        <v>12.108724586418546</v>
      </c>
      <c r="AM12" s="5">
        <v>6.6030955174968184</v>
      </c>
      <c r="AN12" s="5">
        <v>-12.388245022553718</v>
      </c>
      <c r="AO12" s="5">
        <v>-11.030236658402877</v>
      </c>
      <c r="AP12" s="5">
        <v>-2.5495832905056801</v>
      </c>
      <c r="AQ12" s="5">
        <v>10.458268957197006</v>
      </c>
      <c r="AR12" s="5">
        <v>-3.3497791215071757</v>
      </c>
      <c r="AS12" s="5">
        <v>6.6177066185182269</v>
      </c>
      <c r="AT12" s="5">
        <v>-1.7652345203993676</v>
      </c>
      <c r="AU12" s="5">
        <v>-3.1982213963557484</v>
      </c>
      <c r="AV12" s="5">
        <v>-0.13834271019365474</v>
      </c>
      <c r="AW12" s="5">
        <v>2.4036417354861328</v>
      </c>
      <c r="AX12" s="5">
        <v>-1.3360533189566723</v>
      </c>
      <c r="AY12" s="5">
        <v>-3.4788055381123826</v>
      </c>
      <c r="AZ12" s="5">
        <v>-3.7676911245653599</v>
      </c>
      <c r="BA12" s="5">
        <v>-9.677843353321002</v>
      </c>
      <c r="BB12" s="5">
        <v>-13.421526495926827</v>
      </c>
      <c r="BC12" s="5">
        <v>-5.4724895539551852</v>
      </c>
      <c r="BD12" s="5">
        <v>-0.95999721146779393</v>
      </c>
      <c r="BE12" s="5">
        <v>-5.8081637356671365</v>
      </c>
      <c r="BF12" s="5">
        <v>4.9702044824698248</v>
      </c>
      <c r="BG12" s="5">
        <v>-13.905093787426409</v>
      </c>
      <c r="BH12" s="5">
        <v>6.4749655201678138</v>
      </c>
      <c r="BI12" s="5">
        <v>11.42867396099173</v>
      </c>
      <c r="BJ12" s="5">
        <v>-4.1358726160282231</v>
      </c>
      <c r="BK12" s="5">
        <v>-1.2676310065026684</v>
      </c>
      <c r="BL12" s="5">
        <v>34.998398275822559</v>
      </c>
      <c r="BM12" s="5">
        <v>2.648465091787358</v>
      </c>
      <c r="BN12" s="5">
        <v>-3.333304612489485</v>
      </c>
      <c r="BO12" s="5">
        <v>-2.5538358947015354</v>
      </c>
      <c r="BP12" s="5"/>
      <c r="BQ12" s="5">
        <v>-13.089360418735524</v>
      </c>
      <c r="BR12" s="5"/>
      <c r="BS12" s="5"/>
      <c r="BT12" s="5"/>
      <c r="BU12" s="5">
        <v>1.0563541425448477</v>
      </c>
      <c r="BV12" s="5">
        <v>-7.3123731595941308</v>
      </c>
      <c r="BW12" s="5">
        <v>16.1189929991301</v>
      </c>
      <c r="BX12" s="5">
        <v>24.517662219117092</v>
      </c>
      <c r="BY12" s="5">
        <v>8.8494444691275049</v>
      </c>
      <c r="BZ12" s="5">
        <v>-11.922457754453575</v>
      </c>
      <c r="CA12" s="5">
        <v>-14.037437077063174</v>
      </c>
      <c r="CB12" s="5">
        <v>28.506471429744472</v>
      </c>
      <c r="CC12" s="5">
        <v>-9.3924782701948004</v>
      </c>
      <c r="CD12" s="5">
        <v>-6.699154104410141</v>
      </c>
      <c r="CE12" s="5">
        <v>35.477973310055489</v>
      </c>
      <c r="CF12" s="5">
        <v>-8.845707506759922</v>
      </c>
      <c r="CG12" s="5"/>
      <c r="CH12" s="5">
        <v>8.5405345275432794</v>
      </c>
      <c r="CI12" s="5">
        <v>9.965983301571768</v>
      </c>
      <c r="CJ12" s="5"/>
      <c r="CK12" s="5">
        <v>-11.31379534133346</v>
      </c>
      <c r="CL12" s="5">
        <v>-17.240733349800976</v>
      </c>
      <c r="CM12" s="5">
        <v>6.249738743387141</v>
      </c>
      <c r="CN12" s="5">
        <v>10.080272293808306</v>
      </c>
      <c r="CO12" s="5">
        <v>-1.0416090342899338</v>
      </c>
      <c r="CP12" s="5"/>
      <c r="CQ12" s="5"/>
      <c r="CR12" s="5">
        <v>-2.2729653404479251</v>
      </c>
      <c r="CS12" s="5"/>
      <c r="CT12" s="5">
        <v>-5.2908400951850183</v>
      </c>
      <c r="CU12" s="5">
        <v>3.4228532577078141</v>
      </c>
      <c r="CV12" s="5">
        <v>-5.1754326254561818</v>
      </c>
      <c r="CW12" s="5"/>
      <c r="CX12" s="5">
        <v>-0.55414037778409408</v>
      </c>
      <c r="CY12" s="5">
        <v>-1.7709747250165293</v>
      </c>
      <c r="CZ12" s="36"/>
      <c r="DA12" s="169">
        <v>3.9550704925835163</v>
      </c>
    </row>
    <row r="13" spans="1:105" ht="25.5" customHeight="1" x14ac:dyDescent="0.2">
      <c r="A13" s="7">
        <v>16.5</v>
      </c>
      <c r="B13" s="7">
        <v>13.5</v>
      </c>
      <c r="C13" s="10" t="s">
        <v>474</v>
      </c>
      <c r="D13" s="10" t="s">
        <v>122</v>
      </c>
      <c r="E13" s="23">
        <v>-2.3368550142454723</v>
      </c>
      <c r="F13" s="18"/>
      <c r="G13" s="5"/>
      <c r="H13" s="5">
        <v>-6.0878803632324434</v>
      </c>
      <c r="I13" s="5">
        <v>-5.5269917684831711</v>
      </c>
      <c r="J13" s="5">
        <v>-7.6420623396612086</v>
      </c>
      <c r="K13" s="5">
        <v>6.4671753917308479</v>
      </c>
      <c r="L13" s="5">
        <v>-7.687900957406498</v>
      </c>
      <c r="M13" s="5">
        <v>2.3484865081474311</v>
      </c>
      <c r="N13" s="5">
        <v>-4.4697378012306217</v>
      </c>
      <c r="O13" s="5">
        <v>-0.69013007082791944</v>
      </c>
      <c r="P13" s="5">
        <v>-4.2690160410207767</v>
      </c>
      <c r="Q13" s="5">
        <v>-2.4182455140472712</v>
      </c>
      <c r="R13" s="5">
        <v>4.7582543016416281</v>
      </c>
      <c r="S13" s="5"/>
      <c r="T13" s="5">
        <v>-0.16707712329053948</v>
      </c>
      <c r="U13" s="5"/>
      <c r="V13" s="5">
        <v>-6.685317471795301</v>
      </c>
      <c r="W13" s="5">
        <v>9.9609153852250074</v>
      </c>
      <c r="X13" s="18"/>
      <c r="Y13" s="5"/>
      <c r="Z13" s="5"/>
      <c r="AA13" s="5"/>
      <c r="AB13" s="5">
        <v>-21.601057691066259</v>
      </c>
      <c r="AC13" s="5"/>
      <c r="AD13" s="5"/>
      <c r="AE13" s="5"/>
      <c r="AF13" s="5">
        <v>4.2444661559494676</v>
      </c>
      <c r="AG13" s="5"/>
      <c r="AH13" s="5"/>
      <c r="AI13" s="5"/>
      <c r="AJ13" s="5"/>
      <c r="AK13" s="5"/>
      <c r="AL13" s="5"/>
      <c r="AM13" s="5"/>
      <c r="AN13" s="5"/>
      <c r="AO13" s="5">
        <v>-0.24909877520349255</v>
      </c>
      <c r="AP13" s="5"/>
      <c r="AQ13" s="5"/>
      <c r="AR13" s="5"/>
      <c r="AS13" s="5"/>
      <c r="AT13" s="5">
        <v>0.32922889196329663</v>
      </c>
      <c r="AU13" s="5"/>
      <c r="AV13" s="5"/>
      <c r="AW13" s="5">
        <v>-2.0662740150277159</v>
      </c>
      <c r="AX13" s="5"/>
      <c r="AY13" s="5"/>
      <c r="AZ13" s="5"/>
      <c r="BA13" s="5">
        <v>6.6404208365813986</v>
      </c>
      <c r="BB13" s="5"/>
      <c r="BC13" s="5">
        <v>-4.0551823070398854</v>
      </c>
      <c r="BD13" s="5"/>
      <c r="BE13" s="5"/>
      <c r="BF13" s="5"/>
      <c r="BG13" s="5"/>
      <c r="BH13" s="5"/>
      <c r="BI13" s="5"/>
      <c r="BJ13" s="5"/>
      <c r="BK13" s="5"/>
      <c r="BL13" s="5"/>
      <c r="BM13" s="5"/>
      <c r="BN13" s="5"/>
      <c r="BO13" s="5">
        <v>-6.0878803632324434</v>
      </c>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36"/>
      <c r="DA13" s="169"/>
    </row>
    <row r="14" spans="1:105" ht="25.5" customHeight="1" x14ac:dyDescent="0.2">
      <c r="A14" s="7">
        <v>28</v>
      </c>
      <c r="B14" s="7">
        <v>16</v>
      </c>
      <c r="C14" s="10" t="s">
        <v>25</v>
      </c>
      <c r="D14" s="10" t="s">
        <v>7</v>
      </c>
      <c r="E14" s="23">
        <v>-0.39273384688478075</v>
      </c>
      <c r="F14" s="18"/>
      <c r="G14" s="5">
        <v>-2.3843740759804462</v>
      </c>
      <c r="H14" s="5">
        <v>-1.5654900971028951E-2</v>
      </c>
      <c r="I14" s="5">
        <v>-1.6067097796747873</v>
      </c>
      <c r="J14" s="5">
        <v>0.2751693229093064</v>
      </c>
      <c r="K14" s="5">
        <v>-3.707441705020571</v>
      </c>
      <c r="L14" s="5">
        <v>3.7000348473537485</v>
      </c>
      <c r="M14" s="5">
        <v>-1.3899752509975514</v>
      </c>
      <c r="N14" s="5">
        <v>-1.8983726456231835</v>
      </c>
      <c r="O14" s="5">
        <v>0.21105986386534425</v>
      </c>
      <c r="P14" s="5">
        <v>2.6022570021642224</v>
      </c>
      <c r="Q14" s="5">
        <v>-2.3283739025122117</v>
      </c>
      <c r="R14" s="5">
        <v>-1.2214775892642962</v>
      </c>
      <c r="S14" s="5">
        <v>0.20517877156139264</v>
      </c>
      <c r="T14" s="5">
        <v>-0.88210184049221141</v>
      </c>
      <c r="U14" s="5">
        <v>4.6641998905675024</v>
      </c>
      <c r="V14" s="5">
        <v>-2.0796521946818416</v>
      </c>
      <c r="W14" s="5">
        <v>2.3424999252466847</v>
      </c>
      <c r="X14" s="18"/>
      <c r="Y14" s="5">
        <v>-3.4107948504485961</v>
      </c>
      <c r="Z14" s="5">
        <v>-3.0809387997658888</v>
      </c>
      <c r="AA14" s="5">
        <v>-1.199986445057732</v>
      </c>
      <c r="AB14" s="5">
        <v>-4.9544245159132316</v>
      </c>
      <c r="AC14" s="5">
        <v>-3.7865244481925089</v>
      </c>
      <c r="AD14" s="5">
        <v>-3.8121998188809414</v>
      </c>
      <c r="AE14" s="5">
        <v>1.7565604843469629</v>
      </c>
      <c r="AF14" s="5">
        <v>3.0289066823002031E-2</v>
      </c>
      <c r="AG14" s="5">
        <v>0.92621435396920049</v>
      </c>
      <c r="AH14" s="5">
        <v>5.1271133258389057</v>
      </c>
      <c r="AI14" s="5">
        <v>0.20517877156139264</v>
      </c>
      <c r="AJ14" s="5">
        <v>3.1851519775584904</v>
      </c>
      <c r="AK14" s="5">
        <v>0.31082051106942288</v>
      </c>
      <c r="AL14" s="5">
        <v>4.7354824117694108</v>
      </c>
      <c r="AM14" s="5">
        <v>4.5723004973286834</v>
      </c>
      <c r="AN14" s="5">
        <v>-7.2173298110505613</v>
      </c>
      <c r="AO14" s="5">
        <v>-1.0435083939447907</v>
      </c>
      <c r="AP14" s="5">
        <v>0.74408433936474694</v>
      </c>
      <c r="AQ14" s="5">
        <v>2.2165449024810613</v>
      </c>
      <c r="AR14" s="5">
        <v>-1.302460565342713</v>
      </c>
      <c r="AS14" s="5">
        <v>-1.8572167794984864</v>
      </c>
      <c r="AT14" s="5">
        <v>-0.25259553151340697</v>
      </c>
      <c r="AU14" s="5">
        <v>-2.3486990680878392</v>
      </c>
      <c r="AV14" s="5">
        <v>-2.0373097143097425</v>
      </c>
      <c r="AW14" s="5">
        <v>-1.18922524685334</v>
      </c>
      <c r="AX14" s="5">
        <v>-3.0608540614358049</v>
      </c>
      <c r="AY14" s="5">
        <v>-2.972911993835524</v>
      </c>
      <c r="AZ14" s="5">
        <v>1.5023408298718408</v>
      </c>
      <c r="BA14" s="5">
        <v>1.0929804145797704</v>
      </c>
      <c r="BB14" s="5">
        <v>-2.9721099415892809</v>
      </c>
      <c r="BC14" s="5">
        <v>-5.8372242736108007</v>
      </c>
      <c r="BD14" s="5">
        <v>-6.5585664709534655</v>
      </c>
      <c r="BE14" s="5">
        <v>1.4064833033382342</v>
      </c>
      <c r="BF14" s="5">
        <v>1.6611784299231118</v>
      </c>
      <c r="BG14" s="5">
        <v>5.0802594441106663</v>
      </c>
      <c r="BH14" s="5">
        <v>-3.7133380462273067</v>
      </c>
      <c r="BI14" s="5">
        <v>8.563347538792371</v>
      </c>
      <c r="BJ14" s="5">
        <v>-3.6204287072499426</v>
      </c>
      <c r="BK14" s="5">
        <v>3.3990429560784889</v>
      </c>
      <c r="BL14" s="5">
        <v>3.7220701864676755</v>
      </c>
      <c r="BM14" s="5">
        <v>-4.8472519524723197</v>
      </c>
      <c r="BN14" s="5">
        <v>7.3236751741670219</v>
      </c>
      <c r="BO14" s="5">
        <v>-1.5654900971028951E-2</v>
      </c>
      <c r="BP14" s="5">
        <v>11.050160994255506</v>
      </c>
      <c r="BQ14" s="5">
        <v>-12.756254180348876</v>
      </c>
      <c r="BR14" s="5">
        <v>-4.5930543769689507</v>
      </c>
      <c r="BS14" s="5">
        <v>12.860357722963201</v>
      </c>
      <c r="BT14" s="5">
        <v>2.0471830404488287</v>
      </c>
      <c r="BU14" s="5">
        <v>-8.6269498468645338</v>
      </c>
      <c r="BV14" s="5">
        <v>5.4675500088077911</v>
      </c>
      <c r="BW14" s="5">
        <v>1.3528508950437867</v>
      </c>
      <c r="BX14" s="5">
        <v>-0.48650071114717264</v>
      </c>
      <c r="BY14" s="5">
        <v>6.4853008690059113</v>
      </c>
      <c r="BZ14" s="5">
        <v>-7.4463962102056627</v>
      </c>
      <c r="CA14" s="5">
        <v>-3.0791300054983139</v>
      </c>
      <c r="CB14" s="5">
        <v>14.155778933454513</v>
      </c>
      <c r="CC14" s="5">
        <v>-1.4757427314103353</v>
      </c>
      <c r="CD14" s="5">
        <v>-1.0837184629116905</v>
      </c>
      <c r="CE14" s="5">
        <v>10.746781429233138</v>
      </c>
      <c r="CF14" s="5">
        <v>6.2078268044283078</v>
      </c>
      <c r="CG14" s="5">
        <v>-11.769375278078684</v>
      </c>
      <c r="CH14" s="5">
        <v>5.6889686383895253</v>
      </c>
      <c r="CI14" s="5">
        <v>3.775086148468489</v>
      </c>
      <c r="CJ14" s="5">
        <v>-5.3040421031696923</v>
      </c>
      <c r="CK14" s="5">
        <v>0.44312127113170163</v>
      </c>
      <c r="CL14" s="5">
        <v>-3.5688875546780139</v>
      </c>
      <c r="CM14" s="5">
        <v>-5.5017022922049676</v>
      </c>
      <c r="CN14" s="5">
        <v>8.9987160198131875</v>
      </c>
      <c r="CO14" s="5">
        <v>-4.0433476991497201</v>
      </c>
      <c r="CP14" s="5">
        <v>10.818361025175548</v>
      </c>
      <c r="CQ14" s="5">
        <v>-13.668756150590752</v>
      </c>
      <c r="CR14" s="5">
        <v>-9.1109911294750106</v>
      </c>
      <c r="CS14" s="5">
        <v>-11.129133075114524</v>
      </c>
      <c r="CT14" s="5">
        <v>1.5936279884016358E-2</v>
      </c>
      <c r="CU14" s="5">
        <v>-1.8985500936269659</v>
      </c>
      <c r="CV14" s="5">
        <v>1.3755546401589953</v>
      </c>
      <c r="CW14" s="5">
        <v>1.0296224485219909</v>
      </c>
      <c r="CX14" s="5">
        <v>1.7507542775168901</v>
      </c>
      <c r="CY14" s="5">
        <v>-9.7081988435094502</v>
      </c>
      <c r="CZ14" s="36">
        <v>1.4117987359462489</v>
      </c>
      <c r="DA14" s="169">
        <v>-6.6711678169165083</v>
      </c>
    </row>
    <row r="15" spans="1:105" ht="25.5" customHeight="1" x14ac:dyDescent="0.2">
      <c r="A15" s="7">
        <v>29</v>
      </c>
      <c r="B15" s="7">
        <v>18</v>
      </c>
      <c r="C15" s="10" t="s">
        <v>27</v>
      </c>
      <c r="D15" s="10" t="s">
        <v>28</v>
      </c>
      <c r="E15" s="23">
        <v>0.54189207562524189</v>
      </c>
      <c r="F15" s="18"/>
      <c r="G15" s="5">
        <v>-2.8773456303808302</v>
      </c>
      <c r="H15" s="5">
        <v>-4.5476447029754468</v>
      </c>
      <c r="I15" s="5">
        <v>0.50053598257025556</v>
      </c>
      <c r="J15" s="5">
        <v>2.112578705438537</v>
      </c>
      <c r="K15" s="5">
        <v>-5.4241872806955769</v>
      </c>
      <c r="L15" s="5">
        <v>3.18211473559262</v>
      </c>
      <c r="M15" s="5">
        <v>3.2682201275167131</v>
      </c>
      <c r="N15" s="5">
        <v>-1.3469986200222195</v>
      </c>
      <c r="O15" s="5">
        <v>1.7709505250831086</v>
      </c>
      <c r="P15" s="5">
        <v>1.6433422084223963</v>
      </c>
      <c r="Q15" s="5">
        <v>0.57799508024032775</v>
      </c>
      <c r="R15" s="5">
        <v>-3.1527486310721997E-2</v>
      </c>
      <c r="S15" s="5">
        <v>0.42303345775066248</v>
      </c>
      <c r="T15" s="5">
        <v>-0.91458205945994564</v>
      </c>
      <c r="U15" s="5">
        <v>1.1093759828643357</v>
      </c>
      <c r="V15" s="5">
        <v>0.4587618085737688</v>
      </c>
      <c r="W15" s="5">
        <v>2.848461536904864</v>
      </c>
      <c r="X15" s="18"/>
      <c r="Y15" s="5">
        <v>2.4749021471661337</v>
      </c>
      <c r="Z15" s="5">
        <v>-1.8664233129496495</v>
      </c>
      <c r="AA15" s="5">
        <v>-3.5297602523452127</v>
      </c>
      <c r="AB15" s="5">
        <v>1.3622822202927125</v>
      </c>
      <c r="AC15" s="5">
        <v>-1.4031334723357389</v>
      </c>
      <c r="AD15" s="5">
        <v>3.7028846679079948</v>
      </c>
      <c r="AE15" s="5">
        <v>1.4340138041810491</v>
      </c>
      <c r="AF15" s="5">
        <v>2.1213178655349054</v>
      </c>
      <c r="AG15" s="5">
        <v>-2.6738653202190505</v>
      </c>
      <c r="AH15" s="5">
        <v>2.4055474504695127</v>
      </c>
      <c r="AI15" s="5">
        <v>0.42303345775066248</v>
      </c>
      <c r="AJ15" s="5">
        <v>2.5215449146044904</v>
      </c>
      <c r="AK15" s="5">
        <v>0.61977179281629446</v>
      </c>
      <c r="AL15" s="5">
        <v>0.83827069869866477</v>
      </c>
      <c r="AM15" s="5">
        <v>1.555262957273996</v>
      </c>
      <c r="AN15" s="5">
        <v>-2.7525506311479404</v>
      </c>
      <c r="AO15" s="5">
        <v>-2.7582639344840914</v>
      </c>
      <c r="AP15" s="5">
        <v>3.0756521228463498</v>
      </c>
      <c r="AQ15" s="5">
        <v>3.576532222040754</v>
      </c>
      <c r="AR15" s="5">
        <v>0.45921965558883926</v>
      </c>
      <c r="AS15" s="5">
        <v>2.8007969563467157</v>
      </c>
      <c r="AT15" s="5">
        <v>-3.8481551913037748</v>
      </c>
      <c r="AU15" s="5">
        <v>-4.7290235664127067</v>
      </c>
      <c r="AV15" s="5">
        <v>3.0599298847737373</v>
      </c>
      <c r="AW15" s="5">
        <v>5.7450137092967566</v>
      </c>
      <c r="AX15" s="5">
        <v>0.29438318611884995</v>
      </c>
      <c r="AY15" s="5">
        <v>-2.4618712468591752</v>
      </c>
      <c r="AZ15" s="5">
        <v>-2.0670137234458963</v>
      </c>
      <c r="BA15" s="5">
        <v>2.5091749677232116</v>
      </c>
      <c r="BB15" s="5">
        <v>-0.65271584396354854</v>
      </c>
      <c r="BC15" s="5">
        <v>2.2639085209577985</v>
      </c>
      <c r="BD15" s="5">
        <v>-4.4998289441127923</v>
      </c>
      <c r="BE15" s="5">
        <v>2.4993093548535228</v>
      </c>
      <c r="BF15" s="5">
        <v>3.368464799360936</v>
      </c>
      <c r="BG15" s="5">
        <v>2.3381137530066383</v>
      </c>
      <c r="BH15" s="5">
        <v>-1.0287932207563131</v>
      </c>
      <c r="BI15" s="5">
        <v>5.1855558157580788</v>
      </c>
      <c r="BJ15" s="5">
        <v>-2.2020120308862516</v>
      </c>
      <c r="BK15" s="5">
        <v>-0.65960390062477359</v>
      </c>
      <c r="BL15" s="5">
        <v>4.0168540596295941</v>
      </c>
      <c r="BM15" s="5">
        <v>4.6419823643332734</v>
      </c>
      <c r="BN15" s="5">
        <v>0.33097113993989069</v>
      </c>
      <c r="BO15" s="5">
        <v>-4.5476447029754468</v>
      </c>
      <c r="BP15" s="5">
        <v>2.9103462850620616</v>
      </c>
      <c r="BQ15" s="5">
        <v>-6.4996187460463943</v>
      </c>
      <c r="BR15" s="5">
        <v>4.8073948845243137</v>
      </c>
      <c r="BS15" s="5">
        <v>3.391698046396499</v>
      </c>
      <c r="BT15" s="5">
        <v>2.5806499181841502</v>
      </c>
      <c r="BU15" s="5">
        <v>-5.6978172143957551</v>
      </c>
      <c r="BV15" s="5">
        <v>1.4054420027260761</v>
      </c>
      <c r="BW15" s="5">
        <v>6.9127857835464965</v>
      </c>
      <c r="BX15" s="5">
        <v>6.9238361128536923</v>
      </c>
      <c r="BY15" s="5">
        <v>0.39193442219642805</v>
      </c>
      <c r="BZ15" s="5">
        <v>-3.7623273254449998</v>
      </c>
      <c r="CA15" s="5">
        <v>3.0188014388286888E-2</v>
      </c>
      <c r="CB15" s="5">
        <v>-0.33121248877949938</v>
      </c>
      <c r="CC15" s="5">
        <v>-5.7814930134456404</v>
      </c>
      <c r="CD15" s="5">
        <v>-7.5997977414578628</v>
      </c>
      <c r="CE15" s="5">
        <v>8.3354945175172332</v>
      </c>
      <c r="CF15" s="5">
        <v>-4.6227365489775423</v>
      </c>
      <c r="CG15" s="5">
        <v>-9.1366887127022949</v>
      </c>
      <c r="CH15" s="5">
        <v>3.6505036987369976</v>
      </c>
      <c r="CI15" s="5">
        <v>8.6728110877657656</v>
      </c>
      <c r="CJ15" s="5">
        <v>-10.089772500751721</v>
      </c>
      <c r="CK15" s="5">
        <v>-3.3056893027979157</v>
      </c>
      <c r="CL15" s="5">
        <v>4.2795166390363448</v>
      </c>
      <c r="CM15" s="5">
        <v>-5.1645364351917777</v>
      </c>
      <c r="CN15" s="5">
        <v>2.5864981525066071</v>
      </c>
      <c r="CO15" s="5">
        <v>-1.1119096848750871</v>
      </c>
      <c r="CP15" s="5">
        <v>6.0550730906567622</v>
      </c>
      <c r="CQ15" s="5">
        <v>-5.9402631341174157</v>
      </c>
      <c r="CR15" s="5">
        <v>3.7066169694968352</v>
      </c>
      <c r="CS15" s="5">
        <v>-2.4350886995998167</v>
      </c>
      <c r="CT15" s="5">
        <v>-0.82284458248490466</v>
      </c>
      <c r="CU15" s="5">
        <v>0.5210058608568886</v>
      </c>
      <c r="CV15" s="5">
        <v>-3.925453051730031</v>
      </c>
      <c r="CW15" s="5">
        <v>-1.3235948537165569</v>
      </c>
      <c r="CX15" s="5">
        <v>-0.40602668619331439</v>
      </c>
      <c r="CY15" s="5">
        <v>-0.94521023477240362</v>
      </c>
      <c r="CZ15" s="36">
        <v>0.41467849444019578</v>
      </c>
      <c r="DA15" s="169">
        <v>-2.7847708145801988</v>
      </c>
    </row>
    <row r="16" spans="1:105" ht="25.5" customHeight="1" x14ac:dyDescent="0.2">
      <c r="A16" s="7">
        <v>30</v>
      </c>
      <c r="B16" s="7">
        <v>19</v>
      </c>
      <c r="C16" s="10" t="s">
        <v>32</v>
      </c>
      <c r="D16" s="10" t="s">
        <v>11</v>
      </c>
      <c r="E16" s="23">
        <v>0.44981645173351126</v>
      </c>
      <c r="F16" s="18"/>
      <c r="G16" s="5">
        <v>-3.0555277130796981</v>
      </c>
      <c r="H16" s="5">
        <v>-5.9181369104216728</v>
      </c>
      <c r="I16" s="5">
        <v>-2.2396917250620163</v>
      </c>
      <c r="J16" s="5">
        <v>2.4160821747794614</v>
      </c>
      <c r="K16" s="5">
        <v>-0.55727461280235957</v>
      </c>
      <c r="L16" s="5">
        <v>1.6753927301319749</v>
      </c>
      <c r="M16" s="5">
        <v>-0.37254292531575572</v>
      </c>
      <c r="N16" s="5">
        <v>-1.4012986707875683</v>
      </c>
      <c r="O16" s="5">
        <v>0.54313570994695226</v>
      </c>
      <c r="P16" s="5">
        <v>3.8984606849492351</v>
      </c>
      <c r="Q16" s="5">
        <v>-1.3615038116987392</v>
      </c>
      <c r="R16" s="5">
        <v>0.3028296528402592</v>
      </c>
      <c r="S16" s="5">
        <v>2.7665221184217472</v>
      </c>
      <c r="T16" s="5">
        <v>2.9372747160866837</v>
      </c>
      <c r="U16" s="5">
        <v>5.5493101908916032</v>
      </c>
      <c r="V16" s="5">
        <v>1.9254198093130697</v>
      </c>
      <c r="W16" s="5">
        <v>0.42621774581299832</v>
      </c>
      <c r="X16" s="18"/>
      <c r="Y16" s="5">
        <v>-2.6729614318382531</v>
      </c>
      <c r="Z16" s="5">
        <v>6.0100231724695732</v>
      </c>
      <c r="AA16" s="5">
        <v>-0.62949722970107302</v>
      </c>
      <c r="AB16" s="5">
        <v>-4.4073579053831651</v>
      </c>
      <c r="AC16" s="5">
        <v>-2.7392937858612001</v>
      </c>
      <c r="AD16" s="5">
        <v>-4.1435339442008114</v>
      </c>
      <c r="AE16" s="5">
        <v>6.660851937475627</v>
      </c>
      <c r="AF16" s="5">
        <v>-2.982721222727136</v>
      </c>
      <c r="AG16" s="5">
        <v>-0.13818461994711129</v>
      </c>
      <c r="AH16" s="5">
        <v>5.3054169673579992</v>
      </c>
      <c r="AI16" s="5">
        <v>2.7665221184217472</v>
      </c>
      <c r="AJ16" s="5">
        <v>5.9980119271556802</v>
      </c>
      <c r="AK16" s="5">
        <v>0.27297992879595512</v>
      </c>
      <c r="AL16" s="5">
        <v>7.8380515125009254</v>
      </c>
      <c r="AM16" s="5">
        <v>2.2187412827916546</v>
      </c>
      <c r="AN16" s="5">
        <v>-2.3751906426437444</v>
      </c>
      <c r="AO16" s="5">
        <v>-0.29835829415270609</v>
      </c>
      <c r="AP16" s="5">
        <v>-2.9184559598700943</v>
      </c>
      <c r="AQ16" s="5">
        <v>-8.0755120626104002</v>
      </c>
      <c r="AR16" s="5">
        <v>-1.6443216156462697</v>
      </c>
      <c r="AS16" s="5">
        <v>5.2867059702918198</v>
      </c>
      <c r="AT16" s="5">
        <v>1.7534858470873473</v>
      </c>
      <c r="AU16" s="5">
        <v>1.6186573722343951</v>
      </c>
      <c r="AV16" s="5">
        <v>-0.95587596887011017</v>
      </c>
      <c r="AW16" s="5">
        <v>-0.3460897360491586</v>
      </c>
      <c r="AX16" s="5">
        <v>5.5661798067816903E-2</v>
      </c>
      <c r="AY16" s="5">
        <v>-9.1610576083788047</v>
      </c>
      <c r="AZ16" s="5">
        <v>1.3287479016397583</v>
      </c>
      <c r="BA16" s="5">
        <v>5.8835410974484148</v>
      </c>
      <c r="BB16" s="5">
        <v>1.4726856370291301</v>
      </c>
      <c r="BC16" s="5">
        <v>1.3954961879288561</v>
      </c>
      <c r="BD16" s="5">
        <v>0.75144802397555566</v>
      </c>
      <c r="BE16" s="5">
        <v>4.2786159038394942</v>
      </c>
      <c r="BF16" s="5">
        <v>1.10379515139131</v>
      </c>
      <c r="BG16" s="5">
        <v>7.4559731493494183</v>
      </c>
      <c r="BH16" s="5">
        <v>-2.4508933464127551</v>
      </c>
      <c r="BI16" s="5">
        <v>4.0826078632036769</v>
      </c>
      <c r="BJ16" s="5">
        <v>-5.5603720908285652</v>
      </c>
      <c r="BK16" s="5">
        <v>0.3924309716730221</v>
      </c>
      <c r="BL16" s="5">
        <v>1.153123633876163</v>
      </c>
      <c r="BM16" s="5">
        <v>-2.6137429637850857</v>
      </c>
      <c r="BN16" s="5">
        <v>9.9041122982713645</v>
      </c>
      <c r="BO16" s="5">
        <v>-5.9181369104216728</v>
      </c>
      <c r="BP16" s="5">
        <v>10.786074467392808</v>
      </c>
      <c r="BQ16" s="5">
        <v>-10.594535160494672</v>
      </c>
      <c r="BR16" s="5">
        <v>2.9366639025459662</v>
      </c>
      <c r="BS16" s="5">
        <v>15.097031334955361</v>
      </c>
      <c r="BT16" s="5">
        <v>1.8090491714333297</v>
      </c>
      <c r="BU16" s="5">
        <v>-3.3205823463061677</v>
      </c>
      <c r="BV16" s="5">
        <v>11.171108755734117</v>
      </c>
      <c r="BW16" s="5">
        <v>7.247834744910989</v>
      </c>
      <c r="BX16" s="5">
        <v>7.7141703876171022</v>
      </c>
      <c r="BY16" s="5">
        <v>7.9653661442341814</v>
      </c>
      <c r="BZ16" s="5">
        <v>-15.359601450116187</v>
      </c>
      <c r="CA16" s="5">
        <v>1.8761952268324507</v>
      </c>
      <c r="CB16" s="5">
        <v>0.78308076187308018</v>
      </c>
      <c r="CC16" s="5">
        <v>-4.285119239981654</v>
      </c>
      <c r="CD16" s="5">
        <v>1.2472023436304198</v>
      </c>
      <c r="CE16" s="5">
        <v>20.333642295745499</v>
      </c>
      <c r="CF16" s="5">
        <v>-7.70065868303098</v>
      </c>
      <c r="CG16" s="5">
        <v>6.6047982470625755</v>
      </c>
      <c r="CH16" s="5">
        <v>-3.2261872904150266</v>
      </c>
      <c r="CI16" s="5">
        <v>-5.59427795642695</v>
      </c>
      <c r="CJ16" s="5">
        <v>-9.0411999105555623</v>
      </c>
      <c r="CK16" s="5">
        <v>-11.839085442027013</v>
      </c>
      <c r="CL16" s="5">
        <v>-1.9374222923479749</v>
      </c>
      <c r="CM16" s="5">
        <v>3.743562694442943</v>
      </c>
      <c r="CN16" s="5">
        <v>-1.8323784607261473</v>
      </c>
      <c r="CO16" s="5">
        <v>-2.0594674592669833</v>
      </c>
      <c r="CP16" s="5">
        <v>15.424169771976622</v>
      </c>
      <c r="CQ16" s="5">
        <v>-9.0014358903686613</v>
      </c>
      <c r="CR16" s="5">
        <v>-0.69016681738186492</v>
      </c>
      <c r="CS16" s="5">
        <v>-7.0268536879599637</v>
      </c>
      <c r="CT16" s="5">
        <v>-8.8840559758743609</v>
      </c>
      <c r="CU16" s="5">
        <v>-0.13483767226225041</v>
      </c>
      <c r="CV16" s="5">
        <v>-16.174388455558649</v>
      </c>
      <c r="CW16" s="5">
        <v>-6.1380522650051859</v>
      </c>
      <c r="CX16" s="5">
        <v>3.5492488030737661</v>
      </c>
      <c r="CY16" s="5">
        <v>-3.2439452777879865</v>
      </c>
      <c r="CZ16" s="36">
        <v>-5.6511867073279944</v>
      </c>
      <c r="DA16" s="169">
        <v>4.6435492247625803</v>
      </c>
    </row>
    <row r="17" spans="1:105" ht="25.5" customHeight="1" x14ac:dyDescent="0.2">
      <c r="A17" s="7">
        <v>31</v>
      </c>
      <c r="B17" s="7">
        <v>20</v>
      </c>
      <c r="C17" s="10" t="s">
        <v>33</v>
      </c>
      <c r="D17" s="10" t="s">
        <v>11</v>
      </c>
      <c r="E17" s="23">
        <v>0.67595533337760116</v>
      </c>
      <c r="F17" s="18"/>
      <c r="G17" s="5">
        <v>0.48480591588989341</v>
      </c>
      <c r="H17" s="5">
        <v>-12.234829727064152</v>
      </c>
      <c r="I17" s="5">
        <v>-3.1344896284618784</v>
      </c>
      <c r="J17" s="5">
        <v>6.6481897860865615</v>
      </c>
      <c r="K17" s="5">
        <v>-5.1939427541271499</v>
      </c>
      <c r="L17" s="5">
        <v>1.3950247834076492</v>
      </c>
      <c r="M17" s="5">
        <v>-0.47377115130243652</v>
      </c>
      <c r="N17" s="5">
        <v>-2.6273895142405905</v>
      </c>
      <c r="O17" s="5">
        <v>-1.9468934060095648</v>
      </c>
      <c r="P17" s="5">
        <v>5.9074755871519358</v>
      </c>
      <c r="Q17" s="5">
        <v>2.8248136265215678</v>
      </c>
      <c r="R17" s="5">
        <v>-3.7482734711261543</v>
      </c>
      <c r="S17" s="5">
        <v>5.1347366748040244</v>
      </c>
      <c r="T17" s="5">
        <v>-1.503822184962587</v>
      </c>
      <c r="U17" s="5">
        <v>13.122917885230684</v>
      </c>
      <c r="V17" s="5">
        <v>-0.13104570453513986</v>
      </c>
      <c r="W17" s="5">
        <v>-0.14457566565864965</v>
      </c>
      <c r="X17" s="18"/>
      <c r="Y17" s="5">
        <v>-4.558395249576364</v>
      </c>
      <c r="Z17" s="5">
        <v>-4.4983252564153418</v>
      </c>
      <c r="AA17" s="5">
        <v>3.8596685061153693</v>
      </c>
      <c r="AB17" s="5">
        <v>-4.1514604682697609</v>
      </c>
      <c r="AC17" s="5">
        <v>6.2467239078520151</v>
      </c>
      <c r="AD17" s="5">
        <v>2.7283213871414134</v>
      </c>
      <c r="AE17" s="5">
        <v>14.586318860008525</v>
      </c>
      <c r="AF17" s="5">
        <v>-3.6633541148392084</v>
      </c>
      <c r="AG17" s="5">
        <v>-4.4570459658217771</v>
      </c>
      <c r="AH17" s="5">
        <v>8.8163479308483659</v>
      </c>
      <c r="AI17" s="5">
        <v>5.1347366748040244</v>
      </c>
      <c r="AJ17" s="5">
        <v>0.18517247662587266</v>
      </c>
      <c r="AK17" s="5">
        <v>11.031489200884295</v>
      </c>
      <c r="AL17" s="5">
        <v>14.865706821333553</v>
      </c>
      <c r="AM17" s="5">
        <v>9.8980967289043065</v>
      </c>
      <c r="AN17" s="5">
        <v>-6.0658910591023769</v>
      </c>
      <c r="AO17" s="5">
        <v>-9.2230374530058441</v>
      </c>
      <c r="AP17" s="5">
        <v>-5.0416311014377868</v>
      </c>
      <c r="AQ17" s="5">
        <v>4.2691243074258054</v>
      </c>
      <c r="AR17" s="5">
        <v>1.1627217160111769</v>
      </c>
      <c r="AS17" s="5">
        <v>5.5649976047858587</v>
      </c>
      <c r="AT17" s="5">
        <v>-5.6267029323235249</v>
      </c>
      <c r="AU17" s="5">
        <v>-0.62331339820377707</v>
      </c>
      <c r="AV17" s="5">
        <v>5.9875916273158865</v>
      </c>
      <c r="AW17" s="5">
        <v>-1.5830779404943911</v>
      </c>
      <c r="AX17" s="5">
        <v>-0.48970043517115869</v>
      </c>
      <c r="AY17" s="5">
        <v>-9.2759352745198598</v>
      </c>
      <c r="AZ17" s="5">
        <v>-3.1180304757012607</v>
      </c>
      <c r="BA17" s="5">
        <v>4.0457251764217119</v>
      </c>
      <c r="BB17" s="5">
        <v>1.4560498450344568</v>
      </c>
      <c r="BC17" s="5">
        <v>-3.6971520126874253</v>
      </c>
      <c r="BD17" s="5">
        <v>1.1274424782913997</v>
      </c>
      <c r="BE17" s="5">
        <v>-2.34862566032686</v>
      </c>
      <c r="BF17" s="5">
        <v>-1.8089094075939016</v>
      </c>
      <c r="BG17" s="5">
        <v>-2.0837281085092698</v>
      </c>
      <c r="BH17" s="5">
        <v>-4.122438174705124</v>
      </c>
      <c r="BI17" s="5">
        <v>13.37466090403484</v>
      </c>
      <c r="BJ17" s="5">
        <v>-3.5193005278749894</v>
      </c>
      <c r="BK17" s="5">
        <v>2.1690471935071116</v>
      </c>
      <c r="BL17" s="5">
        <v>-2.1083840915428027</v>
      </c>
      <c r="BM17" s="5">
        <v>-1.3960903042740966</v>
      </c>
      <c r="BN17" s="5">
        <v>3.7020509495860665</v>
      </c>
      <c r="BO17" s="5">
        <v>-12.234829727064152</v>
      </c>
      <c r="BP17" s="5">
        <v>4.2365652963825795</v>
      </c>
      <c r="BQ17" s="5">
        <v>-1.9123783124330203</v>
      </c>
      <c r="BR17" s="5">
        <v>-21.327764407779988</v>
      </c>
      <c r="BS17" s="5">
        <v>0.57078606937094634</v>
      </c>
      <c r="BT17" s="5">
        <v>-2.478986815840031</v>
      </c>
      <c r="BU17" s="5">
        <v>-29.224734327274419</v>
      </c>
      <c r="BV17" s="5">
        <v>5.8846729750186455E-2</v>
      </c>
      <c r="BW17" s="5">
        <v>10.174809074929172</v>
      </c>
      <c r="BX17" s="5">
        <v>14.539043874318715</v>
      </c>
      <c r="BY17" s="5">
        <v>12.517221635229916</v>
      </c>
      <c r="BZ17" s="5">
        <v>-22.612129115446535</v>
      </c>
      <c r="CA17" s="5">
        <v>-13.632759823191769</v>
      </c>
      <c r="CB17" s="5">
        <v>7.553048548197097</v>
      </c>
      <c r="CC17" s="5">
        <v>-3.8904577766916191</v>
      </c>
      <c r="CD17" s="5">
        <v>-6.5071517171074191</v>
      </c>
      <c r="CE17" s="5">
        <v>28.099981573001223</v>
      </c>
      <c r="CF17" s="5">
        <v>7.7866877032275283</v>
      </c>
      <c r="CG17" s="5">
        <v>1.3815936534662683</v>
      </c>
      <c r="CH17" s="5">
        <v>-25.951236752593573</v>
      </c>
      <c r="CI17" s="5">
        <v>23.271124762783465</v>
      </c>
      <c r="CJ17" s="5">
        <v>-21.609189729451224</v>
      </c>
      <c r="CK17" s="5">
        <v>0.6759151725654533</v>
      </c>
      <c r="CL17" s="5">
        <v>-6.6661553890900791</v>
      </c>
      <c r="CM17" s="5">
        <v>5.3627373545772059</v>
      </c>
      <c r="CN17" s="5">
        <v>-3.2847277604124088</v>
      </c>
      <c r="CO17" s="5">
        <v>-4.4566219203247783</v>
      </c>
      <c r="CP17" s="5">
        <v>16.810192449400006</v>
      </c>
      <c r="CQ17" s="5">
        <v>-11.968193342748911</v>
      </c>
      <c r="CR17" s="5">
        <v>-1.0379565402621296</v>
      </c>
      <c r="CS17" s="5">
        <v>-14.0926733250338</v>
      </c>
      <c r="CT17" s="5">
        <v>-1.89280529077908</v>
      </c>
      <c r="CU17" s="5">
        <v>-11.06877775080909</v>
      </c>
      <c r="CV17" s="5">
        <v>-4.0425807394844497</v>
      </c>
      <c r="CW17" s="5">
        <v>-0.52228577682781463</v>
      </c>
      <c r="CX17" s="5">
        <v>9.2298702723583972</v>
      </c>
      <c r="CY17" s="5">
        <v>3.8128150902987414</v>
      </c>
      <c r="CZ17" s="36">
        <v>0.1554044238227732</v>
      </c>
      <c r="DA17" s="169">
        <v>-8.7535693149127098</v>
      </c>
    </row>
    <row r="18" spans="1:105" ht="25.5" customHeight="1" x14ac:dyDescent="0.2">
      <c r="A18" s="7">
        <v>32</v>
      </c>
      <c r="B18" s="7">
        <v>21</v>
      </c>
      <c r="C18" s="10" t="s">
        <v>34</v>
      </c>
      <c r="D18" s="10" t="s">
        <v>28</v>
      </c>
      <c r="E18" s="23">
        <v>-0.21450706986772161</v>
      </c>
      <c r="F18" s="18"/>
      <c r="G18" s="5">
        <v>-0.87167475006845052</v>
      </c>
      <c r="H18" s="5">
        <v>-2.7709588099481408</v>
      </c>
      <c r="I18" s="5">
        <v>0.2585800151603479</v>
      </c>
      <c r="J18" s="5">
        <v>3.1721313494793009</v>
      </c>
      <c r="K18" s="5">
        <v>-6.6105494937743998</v>
      </c>
      <c r="L18" s="5">
        <v>6.1153270786939657</v>
      </c>
      <c r="M18" s="5">
        <v>-1.9398944145023052</v>
      </c>
      <c r="N18" s="5">
        <v>-2.1437818384432319</v>
      </c>
      <c r="O18" s="5">
        <v>-1.518495801628049</v>
      </c>
      <c r="P18" s="5">
        <v>1.3315244632453727</v>
      </c>
      <c r="Q18" s="5">
        <v>0.52031778986901145</v>
      </c>
      <c r="R18" s="5">
        <v>-0.49102127001425799</v>
      </c>
      <c r="S18" s="5">
        <v>-3.5631806764407656</v>
      </c>
      <c r="T18" s="5">
        <v>-1.7805260135879593</v>
      </c>
      <c r="U18" s="5">
        <v>1.1307682501086163</v>
      </c>
      <c r="V18" s="5">
        <v>0.37215524788486221</v>
      </c>
      <c r="W18" s="5">
        <v>-0.48414280537171805</v>
      </c>
      <c r="X18" s="18"/>
      <c r="Y18" s="5">
        <v>4.2276519090803362</v>
      </c>
      <c r="Z18" s="5">
        <v>-2.6432922631363311</v>
      </c>
      <c r="AA18" s="5">
        <v>1.6569522030467425</v>
      </c>
      <c r="AB18" s="5">
        <v>-2.2735665005772177</v>
      </c>
      <c r="AC18" s="5">
        <v>-4.7421658548067995</v>
      </c>
      <c r="AD18" s="5">
        <v>-1.3983652717705297</v>
      </c>
      <c r="AE18" s="5">
        <v>-1.8699879822166992</v>
      </c>
      <c r="AF18" s="5">
        <v>-0.99402163315755843</v>
      </c>
      <c r="AG18" s="5">
        <v>-0.73285224651510816</v>
      </c>
      <c r="AH18" s="5">
        <v>4.1909553697543629</v>
      </c>
      <c r="AI18" s="5">
        <v>-3.5631806764407656</v>
      </c>
      <c r="AJ18" s="5">
        <v>1.8144445525237529</v>
      </c>
      <c r="AK18" s="5">
        <v>2.7235837205111864</v>
      </c>
      <c r="AL18" s="5">
        <v>0.8331817890653781</v>
      </c>
      <c r="AM18" s="5">
        <v>1.7029469491078117</v>
      </c>
      <c r="AN18" s="5">
        <v>-4.8988334568404923</v>
      </c>
      <c r="AO18" s="5">
        <v>-4.8868734523140915</v>
      </c>
      <c r="AP18" s="5">
        <v>-1.6207881160931805</v>
      </c>
      <c r="AQ18" s="5">
        <v>-4.1700881413565014</v>
      </c>
      <c r="AR18" s="5">
        <v>2.4512950184469844</v>
      </c>
      <c r="AS18" s="5">
        <v>-2.5766789416882432</v>
      </c>
      <c r="AT18" s="5">
        <v>-1.4885562420523684</v>
      </c>
      <c r="AU18" s="5">
        <v>-0.48704295159357969</v>
      </c>
      <c r="AV18" s="5">
        <v>4.0640565448773174</v>
      </c>
      <c r="AW18" s="5">
        <v>1.4583354588735205</v>
      </c>
      <c r="AX18" s="5">
        <v>-4.4669153459550728</v>
      </c>
      <c r="AY18" s="5">
        <v>-0.61993642523766823</v>
      </c>
      <c r="AZ18" s="5">
        <v>-5.407171853742156</v>
      </c>
      <c r="BA18" s="5">
        <v>2.109938152862469</v>
      </c>
      <c r="BB18" s="5">
        <v>-1.3211834165075373</v>
      </c>
      <c r="BC18" s="5">
        <v>-5.6516434194032001</v>
      </c>
      <c r="BD18" s="5">
        <v>-5.5800073171233606</v>
      </c>
      <c r="BE18" s="5">
        <v>3.1181315487146577</v>
      </c>
      <c r="BF18" s="5">
        <v>1.9247718117404986</v>
      </c>
      <c r="BG18" s="5">
        <v>2.3187215070795588</v>
      </c>
      <c r="BH18" s="5">
        <v>3.8594238699144796</v>
      </c>
      <c r="BI18" s="5">
        <v>9.2069181110619951</v>
      </c>
      <c r="BJ18" s="5">
        <v>-3.7041542183681884</v>
      </c>
      <c r="BK18" s="5">
        <v>12.842397621676582</v>
      </c>
      <c r="BL18" s="5">
        <v>11.239199349919204</v>
      </c>
      <c r="BM18" s="5">
        <v>2.8381298774718289E-2</v>
      </c>
      <c r="BN18" s="5">
        <v>4.6534268632480433</v>
      </c>
      <c r="BO18" s="5">
        <v>-2.7709588099481408</v>
      </c>
      <c r="BP18" s="5">
        <v>5.6543908409842771</v>
      </c>
      <c r="BQ18" s="5">
        <v>-5.3238565143116006</v>
      </c>
      <c r="BR18" s="5">
        <v>4.5323938404277868</v>
      </c>
      <c r="BS18" s="5">
        <v>-2.5233388027511552</v>
      </c>
      <c r="BT18" s="5">
        <v>-0.63088815209309246</v>
      </c>
      <c r="BU18" s="5">
        <v>-18.296379870468428</v>
      </c>
      <c r="BV18" s="5">
        <v>-4.3642908947029184</v>
      </c>
      <c r="BW18" s="5">
        <v>6.6479130949672793</v>
      </c>
      <c r="BX18" s="5">
        <v>8.1519444289670417</v>
      </c>
      <c r="BY18" s="5">
        <v>2.524086741214461</v>
      </c>
      <c r="BZ18" s="5">
        <v>-14.10051858380335</v>
      </c>
      <c r="CA18" s="5">
        <v>-4.7527736437002801</v>
      </c>
      <c r="CB18" s="5">
        <v>-12.544363153126255</v>
      </c>
      <c r="CC18" s="5">
        <v>-5.6335842430153207</v>
      </c>
      <c r="CD18" s="5">
        <v>-0.67666293714296444</v>
      </c>
      <c r="CE18" s="5">
        <v>2.9339143138103196</v>
      </c>
      <c r="CF18" s="5">
        <v>3.3714356715728968</v>
      </c>
      <c r="CG18" s="5">
        <v>-4.7239883365764683</v>
      </c>
      <c r="CH18" s="5">
        <v>5.0837957657037123</v>
      </c>
      <c r="CI18" s="5">
        <v>5.6898631145434564</v>
      </c>
      <c r="CJ18" s="5">
        <v>-17.624583937996036</v>
      </c>
      <c r="CK18" s="5">
        <v>-16.012804540449466</v>
      </c>
      <c r="CL18" s="5">
        <v>-2.7127547474971578</v>
      </c>
      <c r="CM18" s="5">
        <v>-13.232238564634329</v>
      </c>
      <c r="CN18" s="5">
        <v>0.19253738328512782</v>
      </c>
      <c r="CO18" s="5">
        <v>-5.4435752648153084</v>
      </c>
      <c r="CP18" s="5">
        <v>22.865112749419268</v>
      </c>
      <c r="CQ18" s="5">
        <v>-10.379950905434413</v>
      </c>
      <c r="CR18" s="5">
        <v>5.1042037841453833</v>
      </c>
      <c r="CS18" s="5">
        <v>-3.8944302860531792</v>
      </c>
      <c r="CT18" s="5">
        <v>-0.65530626127936387</v>
      </c>
      <c r="CU18" s="5">
        <v>5.4067707200616155E-2</v>
      </c>
      <c r="CV18" s="5">
        <v>10.176734591065738</v>
      </c>
      <c r="CW18" s="5">
        <v>3.7230232402806962</v>
      </c>
      <c r="CX18" s="5">
        <v>2.2786542531961658</v>
      </c>
      <c r="CY18" s="5">
        <v>-4.7500510208081437</v>
      </c>
      <c r="CZ18" s="36">
        <v>-12.456242122823028</v>
      </c>
      <c r="DA18" s="169">
        <v>-8.1894438096528432</v>
      </c>
    </row>
    <row r="19" spans="1:105" ht="25.5" customHeight="1" x14ac:dyDescent="0.2">
      <c r="A19" s="7">
        <v>33</v>
      </c>
      <c r="B19" s="7">
        <v>22</v>
      </c>
      <c r="C19" s="10" t="s">
        <v>467</v>
      </c>
      <c r="D19" s="10" t="s">
        <v>7</v>
      </c>
      <c r="E19" s="23">
        <v>-1.6808230825863575</v>
      </c>
      <c r="F19" s="18"/>
      <c r="G19" s="5">
        <v>-1.8815096941806928</v>
      </c>
      <c r="H19" s="5">
        <v>1.5372460406021276</v>
      </c>
      <c r="I19" s="5">
        <v>-5.5378444690077373</v>
      </c>
      <c r="J19" s="5">
        <v>-0.41382568238745421</v>
      </c>
      <c r="K19" s="5">
        <v>-7.0312733950387383</v>
      </c>
      <c r="L19" s="5">
        <v>3.4396027900270951</v>
      </c>
      <c r="M19" s="5">
        <v>0.70022590762563652</v>
      </c>
      <c r="N19" s="5">
        <v>-0.3761395862954231</v>
      </c>
      <c r="O19" s="5">
        <v>-3.9940009796969065</v>
      </c>
      <c r="P19" s="5">
        <v>3.1865364085549288</v>
      </c>
      <c r="Q19" s="5">
        <v>-3.7104251244159414</v>
      </c>
      <c r="R19" s="5">
        <v>-3.1517630288911533</v>
      </c>
      <c r="S19" s="5">
        <v>4.0592221883762392</v>
      </c>
      <c r="T19" s="5">
        <v>-2.2303721943362689</v>
      </c>
      <c r="U19" s="5">
        <v>0.61197232304512283</v>
      </c>
      <c r="V19" s="5">
        <v>-1.1430815571560515</v>
      </c>
      <c r="W19" s="5">
        <v>0.13732124653041211</v>
      </c>
      <c r="X19" s="18"/>
      <c r="Y19" s="5">
        <v>-6.6719470384956736</v>
      </c>
      <c r="Z19" s="5">
        <v>-2.923845804061358</v>
      </c>
      <c r="AA19" s="5">
        <v>-2.612193350840613</v>
      </c>
      <c r="AB19" s="5">
        <v>-6.1214219919494468</v>
      </c>
      <c r="AC19" s="5">
        <v>-2.3566693956313145</v>
      </c>
      <c r="AD19" s="5">
        <v>-0.89417616426869984</v>
      </c>
      <c r="AE19" s="5">
        <v>3.1508259948474944</v>
      </c>
      <c r="AF19" s="5">
        <v>-5.6404569402691322</v>
      </c>
      <c r="AG19" s="5">
        <v>-3.0148012203920871</v>
      </c>
      <c r="AH19" s="5">
        <v>7.0278790428806275</v>
      </c>
      <c r="AI19" s="5">
        <v>4.0592221883762392</v>
      </c>
      <c r="AJ19" s="5">
        <v>3.5226603905895928</v>
      </c>
      <c r="AK19" s="5">
        <v>0.20517275178788452</v>
      </c>
      <c r="AL19" s="5">
        <v>1.6672211684015537</v>
      </c>
      <c r="AM19" s="5">
        <v>-1.0227708590991256</v>
      </c>
      <c r="AN19" s="5">
        <v>0.83168755280146911</v>
      </c>
      <c r="AO19" s="5">
        <v>4.32912572188566</v>
      </c>
      <c r="AP19" s="5">
        <v>-5.3834643432117062</v>
      </c>
      <c r="AQ19" s="5">
        <v>-1.4811888473499195</v>
      </c>
      <c r="AR19" s="5">
        <v>-11.553941934692197</v>
      </c>
      <c r="AS19" s="5">
        <v>-0.33476225380422875</v>
      </c>
      <c r="AT19" s="5">
        <v>-2.5091525030026673</v>
      </c>
      <c r="AU19" s="5">
        <v>-4.6549925083754715</v>
      </c>
      <c r="AV19" s="5">
        <v>7.6515420607787945</v>
      </c>
      <c r="AW19" s="5">
        <v>-2.2932650229492566</v>
      </c>
      <c r="AX19" s="5">
        <v>-7.3739101970941334</v>
      </c>
      <c r="AY19" s="5">
        <v>-13.436806747069667</v>
      </c>
      <c r="AZ19" s="5">
        <v>4.4027365028497911E-2</v>
      </c>
      <c r="BA19" s="5">
        <v>-5.5137440437556791</v>
      </c>
      <c r="BB19" s="5">
        <v>-1.4013815684478317</v>
      </c>
      <c r="BC19" s="5">
        <v>-3.0064637063905622</v>
      </c>
      <c r="BD19" s="5">
        <v>-3.5230997048991952</v>
      </c>
      <c r="BE19" s="5">
        <v>-3.672838701939142</v>
      </c>
      <c r="BF19" s="5">
        <v>-3.7951155614324961</v>
      </c>
      <c r="BG19" s="5">
        <v>10.85621354730781</v>
      </c>
      <c r="BH19" s="5">
        <v>-3.1650681759089139E-2</v>
      </c>
      <c r="BI19" s="5">
        <v>4.5519477967261679</v>
      </c>
      <c r="BJ19" s="5">
        <v>-1.0675253539745597</v>
      </c>
      <c r="BK19" s="5">
        <v>7.2052773800321432</v>
      </c>
      <c r="BL19" s="5">
        <v>5.5515872402989004</v>
      </c>
      <c r="BM19" s="5">
        <v>-19.967756638787193</v>
      </c>
      <c r="BN19" s="5">
        <v>2.5228751865499461</v>
      </c>
      <c r="BO19" s="5">
        <v>1.5372460406021276</v>
      </c>
      <c r="BP19" s="5">
        <v>1.582503936920304</v>
      </c>
      <c r="BQ19" s="5">
        <v>2.0060380141392926</v>
      </c>
      <c r="BR19" s="5">
        <v>-0.67128831599130478</v>
      </c>
      <c r="BS19" s="5">
        <v>10.043234677099008</v>
      </c>
      <c r="BT19" s="5">
        <v>-0.38867375803935289</v>
      </c>
      <c r="BU19" s="5">
        <v>-16.303693173742431</v>
      </c>
      <c r="BV19" s="5">
        <v>-7.6834687562179482</v>
      </c>
      <c r="BW19" s="5">
        <v>2.0530302770894764</v>
      </c>
      <c r="BX19" s="5">
        <v>-10.978227327075572</v>
      </c>
      <c r="BY19" s="5">
        <v>11.234002158643747</v>
      </c>
      <c r="BZ19" s="5">
        <v>-5.4669984132702893</v>
      </c>
      <c r="CA19" s="5">
        <v>-6.43209835096539</v>
      </c>
      <c r="CB19" s="5">
        <v>8.9596713737389422</v>
      </c>
      <c r="CC19" s="5">
        <v>-17.813893037908471</v>
      </c>
      <c r="CD19" s="5">
        <v>-5.5080231870399814</v>
      </c>
      <c r="CE19" s="5">
        <v>19.970285248470404</v>
      </c>
      <c r="CF19" s="5">
        <v>7.3421926124447623</v>
      </c>
      <c r="CG19" s="5">
        <v>-13.100204204644655</v>
      </c>
      <c r="CH19" s="5">
        <v>-17.435931406895961</v>
      </c>
      <c r="CI19" s="5">
        <v>-11.27125782878214</v>
      </c>
      <c r="CJ19" s="5">
        <v>-21.120371950709362</v>
      </c>
      <c r="CK19" s="5">
        <v>12.557289689996551</v>
      </c>
      <c r="CL19" s="5">
        <v>9.1922520263416629</v>
      </c>
      <c r="CM19" s="5">
        <v>-8.8974290998470877</v>
      </c>
      <c r="CN19" s="5">
        <v>9.6502274064006741</v>
      </c>
      <c r="CO19" s="5">
        <v>3.7222161281066377</v>
      </c>
      <c r="CP19" s="5">
        <v>5.3820208363956539</v>
      </c>
      <c r="CQ19" s="5">
        <v>-5.5493488038779475</v>
      </c>
      <c r="CR19" s="5">
        <v>-2.5771641305581738E-2</v>
      </c>
      <c r="CS19" s="5">
        <v>-21.3426105772851</v>
      </c>
      <c r="CT19" s="5">
        <v>6.6017570214640813</v>
      </c>
      <c r="CU19" s="5">
        <v>3.4072790259019712</v>
      </c>
      <c r="CV19" s="5">
        <v>-8.851853133724191</v>
      </c>
      <c r="CW19" s="5">
        <v>7.586371452230452</v>
      </c>
      <c r="CX19" s="5">
        <v>-7.7532021314597586</v>
      </c>
      <c r="CY19" s="5">
        <v>0.26473032556306464</v>
      </c>
      <c r="CZ19" s="36">
        <v>-9.8505738162979384</v>
      </c>
      <c r="DA19" s="169">
        <v>1.7495547983704114</v>
      </c>
    </row>
    <row r="20" spans="1:105" ht="25.5" customHeight="1" x14ac:dyDescent="0.2">
      <c r="A20" s="7">
        <v>34</v>
      </c>
      <c r="B20" s="7">
        <v>23</v>
      </c>
      <c r="C20" s="10" t="s">
        <v>35</v>
      </c>
      <c r="D20" s="10" t="s">
        <v>18</v>
      </c>
      <c r="E20" s="23">
        <v>-2.3976318410694546</v>
      </c>
      <c r="F20" s="18"/>
      <c r="G20" s="5">
        <v>-3.9820661000008641</v>
      </c>
      <c r="H20" s="5">
        <v>-2.9703348141706911</v>
      </c>
      <c r="I20" s="5">
        <v>-4.5670391103003993</v>
      </c>
      <c r="J20" s="5">
        <v>-0.89648466292725715</v>
      </c>
      <c r="K20" s="5">
        <v>-5.0172308871055407</v>
      </c>
      <c r="L20" s="5">
        <v>2.5078455056451787</v>
      </c>
      <c r="M20" s="5">
        <v>-3.0194971131549053</v>
      </c>
      <c r="N20" s="5">
        <v>-1.9329528385839012</v>
      </c>
      <c r="O20" s="5">
        <v>-3.3282486731099254</v>
      </c>
      <c r="P20" s="5">
        <v>1.5104691183618755</v>
      </c>
      <c r="Q20" s="5">
        <v>-3.034892692122888</v>
      </c>
      <c r="R20" s="5">
        <v>-0.32877037781822338</v>
      </c>
      <c r="S20" s="5">
        <v>-0.51784962920388722</v>
      </c>
      <c r="T20" s="5">
        <v>-2.3635083918425437</v>
      </c>
      <c r="U20" s="5">
        <v>-5.8367858147487297</v>
      </c>
      <c r="V20" s="5">
        <v>-2.625143178978675</v>
      </c>
      <c r="W20" s="5">
        <v>-2.4896972095390026</v>
      </c>
      <c r="X20" s="18"/>
      <c r="Y20" s="5">
        <v>-7.320889541586908</v>
      </c>
      <c r="Z20" s="5">
        <v>-9.6156367192151109</v>
      </c>
      <c r="AA20" s="5">
        <v>-0.98471609918881597</v>
      </c>
      <c r="AB20" s="5">
        <v>-1.3988065148186877</v>
      </c>
      <c r="AC20" s="5">
        <v>-3.5846448299425333</v>
      </c>
      <c r="AD20" s="5">
        <v>-6.714952823331231</v>
      </c>
      <c r="AE20" s="5">
        <v>-1.9736906917193195</v>
      </c>
      <c r="AF20" s="5">
        <v>-0.4928879710082299</v>
      </c>
      <c r="AG20" s="5">
        <v>0.40606189741256316</v>
      </c>
      <c r="AH20" s="5">
        <v>3.8027592197555222</v>
      </c>
      <c r="AI20" s="5">
        <v>-0.51784962920388722</v>
      </c>
      <c r="AJ20" s="5">
        <v>-2.3041837282378737</v>
      </c>
      <c r="AK20" s="5">
        <v>0.85974296667514238</v>
      </c>
      <c r="AL20" s="5">
        <v>-5.3139483460768488</v>
      </c>
      <c r="AM20" s="5">
        <v>-6.5247266092999041</v>
      </c>
      <c r="AN20" s="5">
        <v>-8.9595237489126021</v>
      </c>
      <c r="AO20" s="5">
        <v>2.0283571367785953</v>
      </c>
      <c r="AP20" s="5">
        <v>-7.4409966675960106</v>
      </c>
      <c r="AQ20" s="5">
        <v>-2.775498726375254</v>
      </c>
      <c r="AR20" s="5">
        <v>-9.4029935075610638</v>
      </c>
      <c r="AS20" s="5">
        <v>-0.43189850558067633</v>
      </c>
      <c r="AT20" s="5">
        <v>-4.9926070294838567</v>
      </c>
      <c r="AU20" s="5">
        <v>-1.2513648475654833</v>
      </c>
      <c r="AV20" s="5">
        <v>-1.4861239832610664</v>
      </c>
      <c r="AW20" s="5">
        <v>-2.0714029568713102</v>
      </c>
      <c r="AX20" s="5">
        <v>2.4246263887197159</v>
      </c>
      <c r="AY20" s="5">
        <v>-14.139847848925235</v>
      </c>
      <c r="AZ20" s="5">
        <v>-2.3836928416132537</v>
      </c>
      <c r="BA20" s="5">
        <v>1.9454870270165543</v>
      </c>
      <c r="BB20" s="5">
        <v>-0.99294611018113699</v>
      </c>
      <c r="BC20" s="5">
        <v>-5.3316244335626521</v>
      </c>
      <c r="BD20" s="5">
        <v>-4.8522750608498342</v>
      </c>
      <c r="BE20" s="5">
        <v>-3.5528533475124746</v>
      </c>
      <c r="BF20" s="5">
        <v>1.3683838036148543</v>
      </c>
      <c r="BG20" s="5">
        <v>-1.1149240154327273</v>
      </c>
      <c r="BH20" s="5">
        <v>-5.7514194497676527</v>
      </c>
      <c r="BI20" s="5">
        <v>7.9147146496959806</v>
      </c>
      <c r="BJ20" s="5">
        <v>-7.0889598296636649</v>
      </c>
      <c r="BK20" s="5">
        <v>6.1633394622981328</v>
      </c>
      <c r="BL20" s="5">
        <v>-0.91724404894056732</v>
      </c>
      <c r="BM20" s="5">
        <v>-8.5786455761501941</v>
      </c>
      <c r="BN20" s="5">
        <v>26.818429958437555</v>
      </c>
      <c r="BO20" s="5">
        <v>-2.9703348141706911</v>
      </c>
      <c r="BP20" s="5">
        <v>5.5889437958455161</v>
      </c>
      <c r="BQ20" s="5">
        <v>-4.818736194716486</v>
      </c>
      <c r="BR20" s="5">
        <v>-8.347709985735456</v>
      </c>
      <c r="BS20" s="5">
        <v>15.880302312156836</v>
      </c>
      <c r="BT20" s="5">
        <v>1.6881887335213861</v>
      </c>
      <c r="BU20" s="5">
        <v>-16.139022695562616</v>
      </c>
      <c r="BV20" s="5">
        <v>-18.632438255645248</v>
      </c>
      <c r="BW20" s="5">
        <v>-1.6699856456507973</v>
      </c>
      <c r="BX20" s="5">
        <v>10.303314427486342</v>
      </c>
      <c r="BY20" s="5">
        <v>3.0405490132441315</v>
      </c>
      <c r="BZ20" s="5">
        <v>-6.623922662133424</v>
      </c>
      <c r="CA20" s="5">
        <v>-8.182261954620337</v>
      </c>
      <c r="CB20" s="5">
        <v>9.1684200026686398</v>
      </c>
      <c r="CC20" s="5">
        <v>-4.2961561465292277</v>
      </c>
      <c r="CD20" s="5">
        <v>-5.3539589545581947</v>
      </c>
      <c r="CE20" s="5">
        <v>11.924185750169435</v>
      </c>
      <c r="CF20" s="5">
        <v>13.840630071276685</v>
      </c>
      <c r="CG20" s="5">
        <v>-4.3499184563586724</v>
      </c>
      <c r="CH20" s="5">
        <v>-5.3971994684505091</v>
      </c>
      <c r="CI20" s="5">
        <v>1.5126718167095774</v>
      </c>
      <c r="CJ20" s="5">
        <v>-4.3557555110756851</v>
      </c>
      <c r="CK20" s="5">
        <v>0.12716093504948844</v>
      </c>
      <c r="CL20" s="5">
        <v>1.003291641856535</v>
      </c>
      <c r="CM20" s="5">
        <v>-9.7092354070248348</v>
      </c>
      <c r="CN20" s="5">
        <v>1.9540682476281859</v>
      </c>
      <c r="CO20" s="5">
        <v>3.1838448466339031</v>
      </c>
      <c r="CP20" s="5">
        <v>3.0261784239883127</v>
      </c>
      <c r="CQ20" s="5">
        <v>-8.2003059169279098</v>
      </c>
      <c r="CR20" s="5">
        <v>-6.6787577816901091</v>
      </c>
      <c r="CS20" s="5">
        <v>-15.63646653958746</v>
      </c>
      <c r="CT20" s="5">
        <v>2.3834564608071815</v>
      </c>
      <c r="CU20" s="5">
        <v>-4.376264598929609</v>
      </c>
      <c r="CV20" s="5">
        <v>-17.07303693668252</v>
      </c>
      <c r="CW20" s="5">
        <v>-4.5420333583231951</v>
      </c>
      <c r="CX20" s="5">
        <v>1.3902371626236629</v>
      </c>
      <c r="CY20" s="5">
        <v>2.62645051402869</v>
      </c>
      <c r="CZ20" s="36">
        <v>-7.9396272434978812</v>
      </c>
      <c r="DA20" s="169">
        <v>-7.7911942343994696</v>
      </c>
    </row>
    <row r="21" spans="1:105" ht="25.5" customHeight="1" x14ac:dyDescent="0.2">
      <c r="A21" s="7">
        <v>35</v>
      </c>
      <c r="B21" s="7">
        <v>27</v>
      </c>
      <c r="C21" s="10" t="s">
        <v>84</v>
      </c>
      <c r="D21" s="10" t="s">
        <v>8</v>
      </c>
      <c r="E21" s="23">
        <v>-1.0601004599603527</v>
      </c>
      <c r="F21" s="18"/>
      <c r="G21" s="5">
        <v>4.495089920269379</v>
      </c>
      <c r="H21" s="5">
        <v>-1.6479416284317665</v>
      </c>
      <c r="I21" s="5">
        <v>-0.8554161621627685</v>
      </c>
      <c r="J21" s="5">
        <v>-1.2553237972494315</v>
      </c>
      <c r="K21" s="5">
        <v>-1.1820056963978942</v>
      </c>
      <c r="L21" s="5">
        <v>-3.6952309483868078</v>
      </c>
      <c r="M21" s="5">
        <v>1.9244001736056759</v>
      </c>
      <c r="N21" s="5">
        <v>-1.6383978062292073</v>
      </c>
      <c r="O21" s="5">
        <v>-3.2188398035651176</v>
      </c>
      <c r="P21" s="5">
        <v>0.84032552340427458</v>
      </c>
      <c r="Q21" s="5">
        <v>-3.4770860630508054</v>
      </c>
      <c r="R21" s="5">
        <v>4.9863049948427829E-2</v>
      </c>
      <c r="S21" s="5">
        <v>-2.5082187111140399</v>
      </c>
      <c r="T21" s="5">
        <v>-1.350503429793747</v>
      </c>
      <c r="U21" s="5">
        <v>-0.71050570625926923</v>
      </c>
      <c r="V21" s="5">
        <v>-0.28753866332758093</v>
      </c>
      <c r="W21" s="5">
        <v>-2.1263757883304208</v>
      </c>
      <c r="X21" s="18"/>
      <c r="Y21" s="5">
        <v>-6.0084906766073942</v>
      </c>
      <c r="Z21" s="5">
        <v>-1.8010130816991676</v>
      </c>
      <c r="AA21" s="5">
        <v>5.3697133857579189</v>
      </c>
      <c r="AB21" s="5">
        <v>-4.6949181310334751</v>
      </c>
      <c r="AC21" s="5">
        <v>-6.5469969266594319</v>
      </c>
      <c r="AD21" s="5">
        <v>1.3032008968113473</v>
      </c>
      <c r="AE21" s="5">
        <v>-5.036472069205459</v>
      </c>
      <c r="AF21" s="5">
        <v>-1.3010193997419748</v>
      </c>
      <c r="AG21" s="5">
        <v>-2.5838908605936695</v>
      </c>
      <c r="AH21" s="5">
        <v>6.3605061018771494</v>
      </c>
      <c r="AI21" s="5">
        <v>-2.5082187111140399</v>
      </c>
      <c r="AJ21" s="5">
        <v>-0.54315750180371936</v>
      </c>
      <c r="AK21" s="5">
        <v>-1.4887825828560608</v>
      </c>
      <c r="AL21" s="5">
        <v>-1.8732982151508111</v>
      </c>
      <c r="AM21" s="5">
        <v>1.0742631780147889</v>
      </c>
      <c r="AN21" s="5">
        <v>2.4822562208002807</v>
      </c>
      <c r="AO21" s="5">
        <v>0.34520469426186651</v>
      </c>
      <c r="AP21" s="5">
        <v>-5.6784582757578974</v>
      </c>
      <c r="AQ21" s="5">
        <v>-2.7849899283698676</v>
      </c>
      <c r="AR21" s="5">
        <v>2.3347086842806419</v>
      </c>
      <c r="AS21" s="5">
        <v>0.72393108914546644</v>
      </c>
      <c r="AT21" s="5">
        <v>1.1565586789009643</v>
      </c>
      <c r="AU21" s="5">
        <v>2.2916271947379983</v>
      </c>
      <c r="AV21" s="5">
        <v>-1.8815821615339274</v>
      </c>
      <c r="AW21" s="5">
        <v>-3.9646133555170167</v>
      </c>
      <c r="AX21" s="5">
        <v>5.0926215546206492</v>
      </c>
      <c r="AY21" s="5">
        <v>-2.1241394766548183</v>
      </c>
      <c r="AZ21" s="5">
        <v>-3.6436108336482675</v>
      </c>
      <c r="BA21" s="5">
        <v>-0.18446092255143753</v>
      </c>
      <c r="BB21" s="5">
        <v>-2.0929806527612271</v>
      </c>
      <c r="BC21" s="5">
        <v>-4.0103846497973024</v>
      </c>
      <c r="BD21" s="5">
        <v>-5.6140123221308897</v>
      </c>
      <c r="BE21" s="5">
        <v>-4.0778582141137605</v>
      </c>
      <c r="BF21" s="5">
        <v>-1.1311257218889921</v>
      </c>
      <c r="BG21" s="5">
        <v>1.1757225713657533</v>
      </c>
      <c r="BH21" s="5">
        <v>-5.9461437757332618</v>
      </c>
      <c r="BI21" s="5">
        <v>-5.5754947834513189</v>
      </c>
      <c r="BJ21" s="5">
        <v>3.5494416580062875</v>
      </c>
      <c r="BK21" s="5">
        <v>-6.3774799659483818</v>
      </c>
      <c r="BL21" s="5">
        <v>2.4899943949228174</v>
      </c>
      <c r="BM21" s="5">
        <v>8.2390235722091205</v>
      </c>
      <c r="BN21" s="5">
        <v>-6.0945476087628663</v>
      </c>
      <c r="BO21" s="5">
        <v>-1.6479416284317665</v>
      </c>
      <c r="BP21" s="5">
        <v>-1.7982179025750611E-2</v>
      </c>
      <c r="BQ21" s="5">
        <v>-8.3062856921953312</v>
      </c>
      <c r="BR21" s="5">
        <v>-0.14868180812547394</v>
      </c>
      <c r="BS21" s="5">
        <v>4.4520394832581758</v>
      </c>
      <c r="BT21" s="5">
        <v>-2.5685203308667752</v>
      </c>
      <c r="BU21" s="5">
        <v>-6.8775429222274482</v>
      </c>
      <c r="BV21" s="5">
        <v>-9.3583888303766116</v>
      </c>
      <c r="BW21" s="5">
        <v>0.69118068393186149</v>
      </c>
      <c r="BX21" s="5">
        <v>4.1435306257323958</v>
      </c>
      <c r="BY21" s="5">
        <v>2.0086458877116087</v>
      </c>
      <c r="BZ21" s="5">
        <v>-3.1423171214203904</v>
      </c>
      <c r="CA21" s="5">
        <v>2.4473717417893113</v>
      </c>
      <c r="CB21" s="5">
        <v>4.7880506907483777</v>
      </c>
      <c r="CC21" s="5">
        <v>-4.4961553402267214</v>
      </c>
      <c r="CD21" s="5">
        <v>1.5102661073055117</v>
      </c>
      <c r="CE21" s="5">
        <v>2.4618151280897393</v>
      </c>
      <c r="CF21" s="5">
        <v>-11.282753243706381</v>
      </c>
      <c r="CG21" s="5">
        <v>-15.243446437106158</v>
      </c>
      <c r="CH21" s="5">
        <v>5.3274148477478604</v>
      </c>
      <c r="CI21" s="5">
        <v>3.2836850881934225</v>
      </c>
      <c r="CJ21" s="5">
        <v>0.89855529978932225</v>
      </c>
      <c r="CK21" s="5">
        <v>-12.530205162142849</v>
      </c>
      <c r="CL21" s="5">
        <v>1.132881298756331</v>
      </c>
      <c r="CM21" s="5">
        <v>-2.0409353420167236</v>
      </c>
      <c r="CN21" s="5">
        <v>1.8771531366736127</v>
      </c>
      <c r="CO21" s="5">
        <v>4.843905809656988</v>
      </c>
      <c r="CP21" s="5">
        <v>5.597332980179786</v>
      </c>
      <c r="CQ21" s="5">
        <v>-9.9609330560916618</v>
      </c>
      <c r="CR21" s="5">
        <v>1.0759299066090477</v>
      </c>
      <c r="CS21" s="5">
        <v>-8.4984600323000024</v>
      </c>
      <c r="CT21" s="5">
        <v>4.7102731232639172</v>
      </c>
      <c r="CU21" s="5">
        <v>3.6010432438566653</v>
      </c>
      <c r="CV21" s="5">
        <v>-1.5574835405473095</v>
      </c>
      <c r="CW21" s="5">
        <v>2.3311168743016282</v>
      </c>
      <c r="CX21" s="5">
        <v>4.650693460719836</v>
      </c>
      <c r="CY21" s="5">
        <v>-0.35059105792062439</v>
      </c>
      <c r="CZ21" s="36">
        <v>1.1546818161880879</v>
      </c>
      <c r="DA21" s="169">
        <v>-2.1774429466399852</v>
      </c>
    </row>
    <row r="22" spans="1:105" ht="25.5" customHeight="1" x14ac:dyDescent="0.2">
      <c r="A22" s="7">
        <v>36</v>
      </c>
      <c r="B22" s="7">
        <v>28</v>
      </c>
      <c r="C22" s="10" t="s">
        <v>16</v>
      </c>
      <c r="D22" s="10" t="s">
        <v>7</v>
      </c>
      <c r="E22" s="23">
        <v>9.2047401803924345E-2</v>
      </c>
      <c r="F22" s="18"/>
      <c r="G22" s="5">
        <v>-0.98063780696250546</v>
      </c>
      <c r="H22" s="5">
        <v>-4.7816247661976661</v>
      </c>
      <c r="I22" s="5">
        <v>-0.97333840456892062</v>
      </c>
      <c r="J22" s="5">
        <v>0.1975744997887432</v>
      </c>
      <c r="K22" s="5">
        <v>0.26026741748239601</v>
      </c>
      <c r="L22" s="5">
        <v>5.2692343580148702</v>
      </c>
      <c r="M22" s="5">
        <v>-1.9713320159480219</v>
      </c>
      <c r="N22" s="5">
        <v>-1.1051935940658524</v>
      </c>
      <c r="O22" s="5">
        <v>0.54909101656636494</v>
      </c>
      <c r="P22" s="5">
        <v>3.3221405925497436</v>
      </c>
      <c r="Q22" s="5">
        <v>6.890109381373577E-3</v>
      </c>
      <c r="R22" s="5">
        <v>0.61768139457483073</v>
      </c>
      <c r="S22" s="5">
        <v>0.59259247297200091</v>
      </c>
      <c r="T22" s="5">
        <v>-4.2655016759526774</v>
      </c>
      <c r="U22" s="5">
        <v>2.42013219495702</v>
      </c>
      <c r="V22" s="5">
        <v>8.8464644183545715E-3</v>
      </c>
      <c r="W22" s="5">
        <v>0.66138843493065735</v>
      </c>
      <c r="X22" s="18"/>
      <c r="Y22" s="5">
        <v>-1.5239181552951067</v>
      </c>
      <c r="Z22" s="5">
        <v>-3.3011335922148959</v>
      </c>
      <c r="AA22" s="5">
        <v>1.765917878828688</v>
      </c>
      <c r="AB22" s="5">
        <v>1.7114810523046202</v>
      </c>
      <c r="AC22" s="5">
        <v>1.9211973052694731</v>
      </c>
      <c r="AD22" s="5">
        <v>-3.5446310698876147</v>
      </c>
      <c r="AE22" s="5">
        <v>4.1109513968230686</v>
      </c>
      <c r="AF22" s="5">
        <v>0.66721296272444874</v>
      </c>
      <c r="AG22" s="5">
        <v>-5.0019630112395532</v>
      </c>
      <c r="AH22" s="5">
        <v>7.8861325237526501</v>
      </c>
      <c r="AI22" s="5">
        <v>0.59259247297200091</v>
      </c>
      <c r="AJ22" s="5">
        <v>3.2447681884982416</v>
      </c>
      <c r="AK22" s="5">
        <v>1.3223229400213796</v>
      </c>
      <c r="AL22" s="5">
        <v>1.6169751221656554</v>
      </c>
      <c r="AM22" s="5">
        <v>3.7342256586566975</v>
      </c>
      <c r="AN22" s="5">
        <v>-3.4604973237724437</v>
      </c>
      <c r="AO22" s="5">
        <v>-2.3570196139846757</v>
      </c>
      <c r="AP22" s="5">
        <v>-6.0811097673832819</v>
      </c>
      <c r="AQ22" s="5">
        <v>0.84694895281815263</v>
      </c>
      <c r="AR22" s="5">
        <v>-4.032208458942705</v>
      </c>
      <c r="AS22" s="5">
        <v>-4.0481762351967205</v>
      </c>
      <c r="AT22" s="5">
        <v>-5.364696960521087E-2</v>
      </c>
      <c r="AU22" s="5">
        <v>2.3605310141673641</v>
      </c>
      <c r="AV22" s="5">
        <v>0.84150932106436471</v>
      </c>
      <c r="AW22" s="5">
        <v>2.3124195434760537</v>
      </c>
      <c r="AX22" s="5">
        <v>-2.617349781706281</v>
      </c>
      <c r="AY22" s="5">
        <v>-3.0777813571951214</v>
      </c>
      <c r="AZ22" s="5">
        <v>-0.67359530569248705</v>
      </c>
      <c r="BA22" s="5">
        <v>2.0156299665876247</v>
      </c>
      <c r="BB22" s="5">
        <v>-3.3505657222753342</v>
      </c>
      <c r="BC22" s="5">
        <v>-3.9570814745908933</v>
      </c>
      <c r="BD22" s="5">
        <v>-0.4116865811453323</v>
      </c>
      <c r="BE22" s="5">
        <v>-4.732022268250887</v>
      </c>
      <c r="BF22" s="5">
        <v>-1.3325987606393426</v>
      </c>
      <c r="BG22" s="5">
        <v>3.2896582560268399</v>
      </c>
      <c r="BH22" s="5">
        <v>4.5372561239527869</v>
      </c>
      <c r="BI22" s="5">
        <v>5.3746258358074357</v>
      </c>
      <c r="BJ22" s="5">
        <v>-3.8609090770913355</v>
      </c>
      <c r="BK22" s="5">
        <v>-10.410207017655722</v>
      </c>
      <c r="BL22" s="5">
        <v>2.4584421018301441</v>
      </c>
      <c r="BM22" s="5">
        <v>-1.5534795978134213</v>
      </c>
      <c r="BN22" s="5">
        <v>8.5232544683880604</v>
      </c>
      <c r="BO22" s="5">
        <v>-4.7816247661976661</v>
      </c>
      <c r="BP22" s="5">
        <v>-5.1072008985698858</v>
      </c>
      <c r="BQ22" s="5">
        <v>-4.2485728921333958</v>
      </c>
      <c r="BR22" s="5">
        <v>8.327275787618305</v>
      </c>
      <c r="BS22" s="5">
        <v>15.124768529952206</v>
      </c>
      <c r="BT22" s="5">
        <v>-0.26614879437325101</v>
      </c>
      <c r="BU22" s="5">
        <v>-8.7672998109230065</v>
      </c>
      <c r="BV22" s="5">
        <v>3.3975013966271916</v>
      </c>
      <c r="BW22" s="5">
        <v>5.0188878998037865</v>
      </c>
      <c r="BX22" s="5">
        <v>7.0205885445944034</v>
      </c>
      <c r="BY22" s="5">
        <v>0.40550375364655622</v>
      </c>
      <c r="BZ22" s="5">
        <v>-3.5058777911529972</v>
      </c>
      <c r="CA22" s="5">
        <v>-10.909222267508241</v>
      </c>
      <c r="CB22" s="5">
        <v>-2.5981333254136416</v>
      </c>
      <c r="CC22" s="5">
        <v>-10.401590454605255</v>
      </c>
      <c r="CD22" s="5">
        <v>-4.2179559180133879</v>
      </c>
      <c r="CE22" s="5">
        <v>10.524870337616619</v>
      </c>
      <c r="CF22" s="5">
        <v>7.634447448501092</v>
      </c>
      <c r="CG22" s="5">
        <v>-14.436104441891374</v>
      </c>
      <c r="CH22" s="5">
        <v>4.3002826481645826</v>
      </c>
      <c r="CI22" s="5">
        <v>-4.1118481575163202</v>
      </c>
      <c r="CJ22" s="5">
        <v>2.3218851841967023</v>
      </c>
      <c r="CK22" s="5">
        <v>-3.0656349637987148</v>
      </c>
      <c r="CL22" s="5">
        <v>-2.8684233928090634</v>
      </c>
      <c r="CM22" s="5">
        <v>0.10084524963077968</v>
      </c>
      <c r="CN22" s="5">
        <v>-3.0688634076653045</v>
      </c>
      <c r="CO22" s="5">
        <v>-0.68756657250969511</v>
      </c>
      <c r="CP22" s="5">
        <v>5.6008214874090356</v>
      </c>
      <c r="CQ22" s="5">
        <v>-0.55921520581081552</v>
      </c>
      <c r="CR22" s="5">
        <v>-1.0933431736377202</v>
      </c>
      <c r="CS22" s="5">
        <v>-12.92924093157707</v>
      </c>
      <c r="CT22" s="5">
        <v>-1.0854543775003691</v>
      </c>
      <c r="CU22" s="5">
        <v>4.9498711776927848</v>
      </c>
      <c r="CV22" s="5">
        <v>-0.47845999845893061</v>
      </c>
      <c r="CW22" s="5">
        <v>-5.4441832817832818</v>
      </c>
      <c r="CX22" s="5">
        <v>-3.8411737777733492</v>
      </c>
      <c r="CY22" s="5">
        <v>-0.20509731593851654</v>
      </c>
      <c r="CZ22" s="36">
        <v>1.4475031517792445</v>
      </c>
      <c r="DA22" s="169">
        <v>0.87828241786155559</v>
      </c>
    </row>
    <row r="23" spans="1:105" ht="25.5" customHeight="1" x14ac:dyDescent="0.2">
      <c r="A23" s="7">
        <v>37</v>
      </c>
      <c r="B23" s="7">
        <v>29</v>
      </c>
      <c r="C23" s="10" t="s">
        <v>37</v>
      </c>
      <c r="D23" s="10" t="s">
        <v>7</v>
      </c>
      <c r="E23" s="23">
        <v>0.13129073347677434</v>
      </c>
      <c r="F23" s="18"/>
      <c r="G23" s="5">
        <v>-2.9605488185582232</v>
      </c>
      <c r="H23" s="5">
        <v>-4.6581565370588436</v>
      </c>
      <c r="I23" s="5">
        <v>-0.66033200556768179</v>
      </c>
      <c r="J23" s="5">
        <v>0.60516249563229962</v>
      </c>
      <c r="K23" s="5">
        <v>-3.4458535880016825</v>
      </c>
      <c r="L23" s="5">
        <v>2.5530425495728082</v>
      </c>
      <c r="M23" s="5">
        <v>-0.4229498567621448</v>
      </c>
      <c r="N23" s="5">
        <v>-0.15975670732913727</v>
      </c>
      <c r="O23" s="5">
        <v>1.2896558708827968</v>
      </c>
      <c r="P23" s="5">
        <v>1.947702731066741</v>
      </c>
      <c r="Q23" s="5">
        <v>0.1944172072117567</v>
      </c>
      <c r="R23" s="5">
        <v>1.6288442886840357</v>
      </c>
      <c r="S23" s="5">
        <v>-1.9175872313738154</v>
      </c>
      <c r="T23" s="5">
        <v>0.41031978427612614</v>
      </c>
      <c r="U23" s="5">
        <v>2.8559945130445925</v>
      </c>
      <c r="V23" s="5">
        <v>-1.2395676438395071</v>
      </c>
      <c r="W23" s="5">
        <v>0.5950198320756499</v>
      </c>
      <c r="X23" s="18"/>
      <c r="Y23" s="5">
        <v>0.72158946660269407</v>
      </c>
      <c r="Z23" s="5">
        <v>1.6984614467092882</v>
      </c>
      <c r="AA23" s="5">
        <v>-0.99404011448595497</v>
      </c>
      <c r="AB23" s="5">
        <v>0.18158943582096754</v>
      </c>
      <c r="AC23" s="5">
        <v>2.818509744005695</v>
      </c>
      <c r="AD23" s="5">
        <v>-1.278331812439589</v>
      </c>
      <c r="AE23" s="5">
        <v>3.8947221234136435</v>
      </c>
      <c r="AF23" s="5">
        <v>0.95636719849166241</v>
      </c>
      <c r="AG23" s="5">
        <v>-0.21641853522902466</v>
      </c>
      <c r="AH23" s="5">
        <v>7.2354928200496147</v>
      </c>
      <c r="AI23" s="5">
        <v>-1.9175872313738154</v>
      </c>
      <c r="AJ23" s="5">
        <v>-0.35894977576435849</v>
      </c>
      <c r="AK23" s="5">
        <v>2.8106277329808336</v>
      </c>
      <c r="AL23" s="5">
        <v>1.9634707244213701</v>
      </c>
      <c r="AM23" s="5">
        <v>4.2662543304142702</v>
      </c>
      <c r="AN23" s="5">
        <v>0.72758276319541437</v>
      </c>
      <c r="AO23" s="5">
        <v>-6.1149691222906881</v>
      </c>
      <c r="AP23" s="5">
        <v>-3.9931415845047695</v>
      </c>
      <c r="AQ23" s="5">
        <v>6.3697374602308798</v>
      </c>
      <c r="AR23" s="5">
        <v>-2.4030984043988468</v>
      </c>
      <c r="AS23" s="5">
        <v>0.20369137182058239</v>
      </c>
      <c r="AT23" s="5">
        <v>-0.54715500250932791</v>
      </c>
      <c r="AU23" s="5">
        <v>-6.2273545802255938</v>
      </c>
      <c r="AV23" s="5">
        <v>0.231658839608059</v>
      </c>
      <c r="AW23" s="5">
        <v>1.9987760454920505</v>
      </c>
      <c r="AX23" s="5">
        <v>1.6536618152692313</v>
      </c>
      <c r="AY23" s="5">
        <v>-5.1955258801769588</v>
      </c>
      <c r="AZ23" s="5">
        <v>-3.3305305537252394</v>
      </c>
      <c r="BA23" s="5">
        <v>2.0010882642570635</v>
      </c>
      <c r="BB23" s="5">
        <v>-2.5415222090649934</v>
      </c>
      <c r="BC23" s="5">
        <v>-2.9409128535170055</v>
      </c>
      <c r="BD23" s="5">
        <v>-1.4426889630598367</v>
      </c>
      <c r="BE23" s="5">
        <v>-3.7579624073909059</v>
      </c>
      <c r="BF23" s="5">
        <v>-3.7769278552031125</v>
      </c>
      <c r="BG23" s="5">
        <v>4.1920259985420643</v>
      </c>
      <c r="BH23" s="5">
        <v>2.6570247579348631</v>
      </c>
      <c r="BI23" s="5">
        <v>2.0186347737391941</v>
      </c>
      <c r="BJ23" s="5">
        <v>-5.0196925448495904</v>
      </c>
      <c r="BK23" s="5">
        <v>-11.848540191126943</v>
      </c>
      <c r="BL23" s="5">
        <v>7.2793529405404058</v>
      </c>
      <c r="BM23" s="5">
        <v>-2.9657144806795799</v>
      </c>
      <c r="BN23" s="5">
        <v>3.8835594679521108</v>
      </c>
      <c r="BO23" s="5">
        <v>-4.6581565370588436</v>
      </c>
      <c r="BP23" s="5">
        <v>0.76809359129428856</v>
      </c>
      <c r="BQ23" s="5">
        <v>-0.57782150572020896</v>
      </c>
      <c r="BR23" s="5">
        <v>5.8676747856443967</v>
      </c>
      <c r="BS23" s="5">
        <v>12.986337161424274</v>
      </c>
      <c r="BT23" s="5">
        <v>-1.354238305110286</v>
      </c>
      <c r="BU23" s="5">
        <v>-11.204369277087267</v>
      </c>
      <c r="BV23" s="5">
        <v>10.252479988934311</v>
      </c>
      <c r="BW23" s="5">
        <v>1.902180255942767</v>
      </c>
      <c r="BX23" s="5">
        <v>6.9956489454916664</v>
      </c>
      <c r="BY23" s="5">
        <v>2.1627317065268414</v>
      </c>
      <c r="BZ23" s="5">
        <v>-2.5264498109936682</v>
      </c>
      <c r="CA23" s="5">
        <v>-13.193784367336136</v>
      </c>
      <c r="CB23" s="5">
        <v>3.3802838399413133</v>
      </c>
      <c r="CC23" s="5">
        <v>-4.9101405143004087</v>
      </c>
      <c r="CD23" s="5">
        <v>-1.3250167001732649</v>
      </c>
      <c r="CE23" s="5">
        <v>3.5476267910369046</v>
      </c>
      <c r="CF23" s="5">
        <v>3.4285698694138347</v>
      </c>
      <c r="CG23" s="5">
        <v>-6.6073421555313558</v>
      </c>
      <c r="CH23" s="5">
        <v>3.7130648155889219</v>
      </c>
      <c r="CI23" s="5">
        <v>5.8953307234233137</v>
      </c>
      <c r="CJ23" s="5">
        <v>-13.79212506864647</v>
      </c>
      <c r="CK23" s="5">
        <v>-5.2848060543822868</v>
      </c>
      <c r="CL23" s="5">
        <v>6.4444747985377688</v>
      </c>
      <c r="CM23" s="5">
        <v>2.4831957912640803</v>
      </c>
      <c r="CN23" s="5">
        <v>-5.2973421272170924</v>
      </c>
      <c r="CO23" s="5">
        <v>1.0907424746887955</v>
      </c>
      <c r="CP23" s="5">
        <v>6.3873807650080607</v>
      </c>
      <c r="CQ23" s="5">
        <v>-1.7457448317263697</v>
      </c>
      <c r="CR23" s="5">
        <v>-0.15356759237832307</v>
      </c>
      <c r="CS23" s="5">
        <v>-11.842659319022957</v>
      </c>
      <c r="CT23" s="5">
        <v>1.0824484229670333</v>
      </c>
      <c r="CU23" s="5">
        <v>3.3730144715454031</v>
      </c>
      <c r="CV23" s="5">
        <v>2.6597910410274892</v>
      </c>
      <c r="CW23" s="5">
        <v>-4.2511115128956334</v>
      </c>
      <c r="CX23" s="5">
        <v>-3.7218391760413425</v>
      </c>
      <c r="CY23" s="5">
        <v>-12.541241542793543</v>
      </c>
      <c r="CZ23" s="36">
        <v>-3.7122043295114082</v>
      </c>
      <c r="DA23" s="169">
        <v>-1.0836273189202075</v>
      </c>
    </row>
    <row r="24" spans="1:105" ht="25.5" customHeight="1" x14ac:dyDescent="0.2">
      <c r="A24" s="7">
        <v>38</v>
      </c>
      <c r="B24" s="7">
        <v>30</v>
      </c>
      <c r="C24" s="10" t="s">
        <v>9</v>
      </c>
      <c r="D24" s="10" t="s">
        <v>7</v>
      </c>
      <c r="E24" s="23">
        <v>-0.70648994636479756</v>
      </c>
      <c r="F24" s="18"/>
      <c r="G24" s="5">
        <v>-4.4296269090306737</v>
      </c>
      <c r="H24" s="5">
        <v>-1.2488795202440315</v>
      </c>
      <c r="I24" s="5">
        <v>-2.080986870806413</v>
      </c>
      <c r="J24" s="5">
        <v>1.9339680562865169E-2</v>
      </c>
      <c r="K24" s="5">
        <v>-3.9957867197500008</v>
      </c>
      <c r="L24" s="5">
        <v>4.3737414740913607</v>
      </c>
      <c r="M24" s="5">
        <v>-0.19777753748770976</v>
      </c>
      <c r="N24" s="5">
        <v>1.0768583170854669</v>
      </c>
      <c r="O24" s="5">
        <v>-1.7776262495564907</v>
      </c>
      <c r="P24" s="5">
        <v>2.5108162908307321</v>
      </c>
      <c r="Q24" s="5">
        <v>1.5383829735724817</v>
      </c>
      <c r="R24" s="5">
        <v>0.59135902562964304</v>
      </c>
      <c r="S24" s="5">
        <v>-4.4031828725614304</v>
      </c>
      <c r="T24" s="5">
        <v>-3.1496203051720499</v>
      </c>
      <c r="U24" s="5">
        <v>1.8835256777956602</v>
      </c>
      <c r="V24" s="5">
        <v>-3.9084316659373286</v>
      </c>
      <c r="W24" s="5">
        <v>-1.8203841842100843</v>
      </c>
      <c r="X24" s="18"/>
      <c r="Y24" s="5">
        <v>-2.3482058485974378</v>
      </c>
      <c r="Z24" s="5">
        <v>2.4786510683501461</v>
      </c>
      <c r="AA24" s="5">
        <v>-3.0963060833387317</v>
      </c>
      <c r="AB24" s="5">
        <v>-4.0330931974861102</v>
      </c>
      <c r="AC24" s="5">
        <v>3.5788878485060849</v>
      </c>
      <c r="AD24" s="5">
        <v>-3.8376920111825115</v>
      </c>
      <c r="AE24" s="5">
        <v>3.3801456609285907</v>
      </c>
      <c r="AF24" s="5">
        <v>-3.0760006602814371</v>
      </c>
      <c r="AG24" s="5">
        <v>-7.2875003577953095</v>
      </c>
      <c r="AH24" s="5">
        <v>3.3698392016111569</v>
      </c>
      <c r="AI24" s="5">
        <v>-4.4031828725614304</v>
      </c>
      <c r="AJ24" s="5">
        <v>-0.333197315704723</v>
      </c>
      <c r="AK24" s="5">
        <v>-2.5732549619631016</v>
      </c>
      <c r="AL24" s="5">
        <v>3.7152964078396167</v>
      </c>
      <c r="AM24" s="5">
        <v>-0.77013427739952078</v>
      </c>
      <c r="AN24" s="5">
        <v>-2.1112151566752573</v>
      </c>
      <c r="AO24" s="5">
        <v>2.785135163318742</v>
      </c>
      <c r="AP24" s="5">
        <v>-3.4459370700404577</v>
      </c>
      <c r="AQ24" s="5">
        <v>-5.6705235995284085</v>
      </c>
      <c r="AR24" s="5">
        <v>2.8963708048095356</v>
      </c>
      <c r="AS24" s="5">
        <v>-1.5163113065760854</v>
      </c>
      <c r="AT24" s="5">
        <v>-0.85284396217657843</v>
      </c>
      <c r="AU24" s="5">
        <v>-7.8121592625123242</v>
      </c>
      <c r="AV24" s="5">
        <v>1.1057681283694478</v>
      </c>
      <c r="AW24" s="5">
        <v>-0.93263638531438176</v>
      </c>
      <c r="AX24" s="5">
        <v>-6.4786489104051128</v>
      </c>
      <c r="AY24" s="5">
        <v>-4.1923122666002257</v>
      </c>
      <c r="AZ24" s="5">
        <v>-0.51047528136709275</v>
      </c>
      <c r="BA24" s="5">
        <v>-6.310141411556458E-2</v>
      </c>
      <c r="BB24" s="5">
        <v>-3.0395779623912063</v>
      </c>
      <c r="BC24" s="5">
        <v>-1.5561028873446361</v>
      </c>
      <c r="BD24" s="5">
        <v>-1.6814154536787811</v>
      </c>
      <c r="BE24" s="5">
        <v>5.8911028403369841</v>
      </c>
      <c r="BF24" s="5">
        <v>1.2854909091814193E-2</v>
      </c>
      <c r="BG24" s="5">
        <v>3.8541481646568343</v>
      </c>
      <c r="BH24" s="5">
        <v>6.3684078202972927</v>
      </c>
      <c r="BI24" s="5">
        <v>8.9689045857588496</v>
      </c>
      <c r="BJ24" s="5">
        <v>-5.8274866492397734</v>
      </c>
      <c r="BK24" s="5">
        <v>10.30405196147457</v>
      </c>
      <c r="BL24" s="5">
        <v>-2.9538285505444435</v>
      </c>
      <c r="BM24" s="5">
        <v>-3.9258659159256695</v>
      </c>
      <c r="BN24" s="5">
        <v>-2.3813766252187918</v>
      </c>
      <c r="BO24" s="5">
        <v>-1.2488795202440315</v>
      </c>
      <c r="BP24" s="5">
        <v>-1.7380043964848397</v>
      </c>
      <c r="BQ24" s="5">
        <v>2.7594473010122584</v>
      </c>
      <c r="BR24" s="5">
        <v>2.8744835773602091</v>
      </c>
      <c r="BS24" s="5">
        <v>13.436873519849684</v>
      </c>
      <c r="BT24" s="5">
        <v>1.6537586194851741</v>
      </c>
      <c r="BU24" s="5">
        <v>-14.271725587224253</v>
      </c>
      <c r="BV24" s="5">
        <v>1.8616539468466158</v>
      </c>
      <c r="BW24" s="5">
        <v>3.9339354061934557</v>
      </c>
      <c r="BX24" s="5">
        <v>8.1529930833409878</v>
      </c>
      <c r="BY24" s="5">
        <v>3.4482759248704156</v>
      </c>
      <c r="BZ24" s="5">
        <v>-3.3927332043822389</v>
      </c>
      <c r="CA24" s="5">
        <v>-4.4148076831465062</v>
      </c>
      <c r="CB24" s="5">
        <v>3.2424149072341066</v>
      </c>
      <c r="CC24" s="5">
        <v>-4.7183074780192413</v>
      </c>
      <c r="CD24" s="5">
        <v>-8.5105033367904497</v>
      </c>
      <c r="CE24" s="5">
        <v>3.9170465693494663</v>
      </c>
      <c r="CF24" s="5">
        <v>8.3171824838986197</v>
      </c>
      <c r="CG24" s="5">
        <v>-0.90079857508445116</v>
      </c>
      <c r="CH24" s="5">
        <v>-3.4573975813251394</v>
      </c>
      <c r="CI24" s="5">
        <v>-1.1182887785636808</v>
      </c>
      <c r="CJ24" s="5">
        <v>-14.94342882236927</v>
      </c>
      <c r="CK24" s="5">
        <v>-9.6103929339206502</v>
      </c>
      <c r="CL24" s="5">
        <v>8.9751191873980645</v>
      </c>
      <c r="CM24" s="5">
        <v>-1.8352568312248678</v>
      </c>
      <c r="CN24" s="5">
        <v>4.7530449955254426</v>
      </c>
      <c r="CO24" s="5">
        <v>-10.459214492455928</v>
      </c>
      <c r="CP24" s="5">
        <v>-2.5412100620896183</v>
      </c>
      <c r="CQ24" s="5">
        <v>-12.788047679100032</v>
      </c>
      <c r="CR24" s="5">
        <v>-9.6305230447367336</v>
      </c>
      <c r="CS24" s="5">
        <v>-1.7740484588460674</v>
      </c>
      <c r="CT24" s="5">
        <v>-1.516284127415318</v>
      </c>
      <c r="CU24" s="5">
        <v>8.6815586976986054</v>
      </c>
      <c r="CV24" s="5">
        <v>-15.062747921748596</v>
      </c>
      <c r="CW24" s="5">
        <v>-13.341024769294464</v>
      </c>
      <c r="CX24" s="5">
        <v>5.104516160979685</v>
      </c>
      <c r="CY24" s="5">
        <v>3.4993613109321728</v>
      </c>
      <c r="CZ24" s="36">
        <v>-2.5575305903325471</v>
      </c>
      <c r="DA24" s="169">
        <v>-7.7823258052441417</v>
      </c>
    </row>
    <row r="25" spans="1:105" ht="25.5" customHeight="1" x14ac:dyDescent="0.2">
      <c r="A25" s="7">
        <v>39</v>
      </c>
      <c r="B25" s="7">
        <v>31</v>
      </c>
      <c r="C25" s="10" t="s">
        <v>40</v>
      </c>
      <c r="D25" s="10" t="s">
        <v>7</v>
      </c>
      <c r="E25" s="23">
        <v>1.5804737038168781</v>
      </c>
      <c r="F25" s="18"/>
      <c r="G25" s="5">
        <v>-1.0534412773933326</v>
      </c>
      <c r="H25" s="5">
        <v>7.4759122689288233</v>
      </c>
      <c r="I25" s="5">
        <v>-0.31478386854195151</v>
      </c>
      <c r="J25" s="5">
        <v>-3.197631080044701</v>
      </c>
      <c r="K25" s="5">
        <v>0.76305692132190472</v>
      </c>
      <c r="L25" s="5">
        <v>3.2040850478958731</v>
      </c>
      <c r="M25" s="5">
        <v>3.0108356098579918</v>
      </c>
      <c r="N25" s="5">
        <v>1.9513642575108605</v>
      </c>
      <c r="O25" s="5">
        <v>3.6443074889561444</v>
      </c>
      <c r="P25" s="5">
        <v>5.0053853713497602</v>
      </c>
      <c r="Q25" s="5">
        <v>0.88480862224940893</v>
      </c>
      <c r="R25" s="5">
        <v>1.9664396493389518</v>
      </c>
      <c r="S25" s="5">
        <v>5.9211434348082292</v>
      </c>
      <c r="T25" s="5">
        <v>-0.44334035755392165</v>
      </c>
      <c r="U25" s="5">
        <v>6.2421851454878237</v>
      </c>
      <c r="V25" s="5">
        <v>0.5854977469752356</v>
      </c>
      <c r="W25" s="5">
        <v>1.3977418323944875</v>
      </c>
      <c r="X25" s="18"/>
      <c r="Y25" s="5">
        <v>2.1574813090637832</v>
      </c>
      <c r="Z25" s="5">
        <v>-1.7342055939882073</v>
      </c>
      <c r="AA25" s="5">
        <v>-0.82782356976090909</v>
      </c>
      <c r="AB25" s="5">
        <v>0.83130734572246467</v>
      </c>
      <c r="AC25" s="5">
        <v>3.6214675198431365</v>
      </c>
      <c r="AD25" s="5">
        <v>4.1398541082389784</v>
      </c>
      <c r="AE25" s="5">
        <v>4.380515127990833</v>
      </c>
      <c r="AF25" s="5">
        <v>8.0876735602455909</v>
      </c>
      <c r="AG25" s="5">
        <v>-0.81671876520071862</v>
      </c>
      <c r="AH25" s="5">
        <v>6.2422569021475312</v>
      </c>
      <c r="AI25" s="5">
        <v>5.9211434348082292</v>
      </c>
      <c r="AJ25" s="5">
        <v>3.4687030569899804</v>
      </c>
      <c r="AK25" s="5">
        <v>-2.8204577080570488</v>
      </c>
      <c r="AL25" s="5">
        <v>6.428418927779731</v>
      </c>
      <c r="AM25" s="5">
        <v>5.5882331039688466</v>
      </c>
      <c r="AN25" s="5">
        <v>0.73860398744163547</v>
      </c>
      <c r="AO25" s="5">
        <v>8.6373099189444105</v>
      </c>
      <c r="AP25" s="5">
        <v>-1.8329191505024767</v>
      </c>
      <c r="AQ25" s="5">
        <v>1.4119632259294264</v>
      </c>
      <c r="AR25" s="5">
        <v>-2.1223840686445783</v>
      </c>
      <c r="AS25" s="5">
        <v>1.5716987316255597</v>
      </c>
      <c r="AT25" s="5">
        <v>-5.8645648623423767</v>
      </c>
      <c r="AU25" s="5">
        <v>0.91679884401712286</v>
      </c>
      <c r="AV25" s="5">
        <v>-3.1678824738922344</v>
      </c>
      <c r="AW25" s="5">
        <v>1.3271067001456203</v>
      </c>
      <c r="AX25" s="5">
        <v>1.1993196429288986</v>
      </c>
      <c r="AY25" s="5">
        <v>-1.2397021311784471</v>
      </c>
      <c r="AZ25" s="5">
        <v>-4.0265776223534004</v>
      </c>
      <c r="BA25" s="5">
        <v>-0.56217438238718387</v>
      </c>
      <c r="BB25" s="5">
        <v>-2.6721211958374624</v>
      </c>
      <c r="BC25" s="5">
        <v>3.902499278714032</v>
      </c>
      <c r="BD25" s="5">
        <v>7.3094137903933785</v>
      </c>
      <c r="BE25" s="5">
        <v>-7.8810974162342404</v>
      </c>
      <c r="BF25" s="5">
        <v>-0.50782693212121899</v>
      </c>
      <c r="BG25" s="5">
        <v>6.3278425051590261</v>
      </c>
      <c r="BH25" s="5">
        <v>5.8651225742356417</v>
      </c>
      <c r="BI25" s="5">
        <v>0.97690756347930119</v>
      </c>
      <c r="BJ25" s="5">
        <v>-0.6664949507230773</v>
      </c>
      <c r="BK25" s="5">
        <v>-3.8924141454125731</v>
      </c>
      <c r="BL25" s="5"/>
      <c r="BM25" s="5">
        <v>-6.0594336894789649</v>
      </c>
      <c r="BN25" s="5"/>
      <c r="BO25" s="5">
        <v>7.4759122689288233</v>
      </c>
      <c r="BP25" s="5"/>
      <c r="BQ25" s="5"/>
      <c r="BR25" s="5">
        <v>6.3301199705285995</v>
      </c>
      <c r="BS25" s="5"/>
      <c r="BT25" s="5">
        <v>0.33514153144564318</v>
      </c>
      <c r="BU25" s="5"/>
      <c r="BV25" s="5">
        <v>5.3561340469011895</v>
      </c>
      <c r="BW25" s="5">
        <v>-0.70150277445532083</v>
      </c>
      <c r="BX25" s="5">
        <v>10.382324257573273</v>
      </c>
      <c r="BY25" s="5"/>
      <c r="BZ25" s="5"/>
      <c r="CA25" s="5"/>
      <c r="CB25" s="5"/>
      <c r="CC25" s="5"/>
      <c r="CD25" s="5"/>
      <c r="CE25" s="5">
        <v>10.020267704544707</v>
      </c>
      <c r="CF25" s="5"/>
      <c r="CG25" s="5">
        <v>-4.4772035953456992</v>
      </c>
      <c r="CH25" s="5"/>
      <c r="CI25" s="5">
        <v>0.69570865877408039</v>
      </c>
      <c r="CJ25" s="5">
        <v>-0.49748922008561181</v>
      </c>
      <c r="CK25" s="5"/>
      <c r="CL25" s="5">
        <v>-0.35316922871101042</v>
      </c>
      <c r="CM25" s="5"/>
      <c r="CN25" s="5">
        <v>2.4007438005661044</v>
      </c>
      <c r="CO25" s="5"/>
      <c r="CP25" s="5"/>
      <c r="CQ25" s="5"/>
      <c r="CR25" s="5"/>
      <c r="CS25" s="5"/>
      <c r="CT25" s="5">
        <v>-9.8854947708659324E-2</v>
      </c>
      <c r="CU25" s="5">
        <v>1.2465513669241091</v>
      </c>
      <c r="CV25" s="5"/>
      <c r="CW25" s="5">
        <v>6.9587551871135247</v>
      </c>
      <c r="CX25" s="5"/>
      <c r="CY25" s="5"/>
      <c r="CZ25" s="36">
        <v>1.2308522516356248</v>
      </c>
      <c r="DA25" s="169">
        <v>-6.1225144338406494</v>
      </c>
    </row>
    <row r="26" spans="1:105" ht="25.5" customHeight="1" x14ac:dyDescent="0.2">
      <c r="A26" s="7">
        <v>41</v>
      </c>
      <c r="B26" s="7">
        <v>33</v>
      </c>
      <c r="C26" s="10" t="s">
        <v>30</v>
      </c>
      <c r="D26" s="10" t="s">
        <v>31</v>
      </c>
      <c r="E26" s="23">
        <v>-0.8556687429561336</v>
      </c>
      <c r="F26" s="18"/>
      <c r="G26" s="5">
        <v>2.809984526207991</v>
      </c>
      <c r="H26" s="5">
        <v>5.3229039150193174</v>
      </c>
      <c r="I26" s="5">
        <v>-4.8282566103116977</v>
      </c>
      <c r="J26" s="5">
        <v>-9.8310616249080738</v>
      </c>
      <c r="K26" s="5">
        <v>-3.6391705046550413</v>
      </c>
      <c r="L26" s="5">
        <v>2.9900197610389441</v>
      </c>
      <c r="M26" s="5">
        <v>-2.4830552836889126</v>
      </c>
      <c r="N26" s="5">
        <v>-4.0655258477216591</v>
      </c>
      <c r="O26" s="5">
        <v>0.26532715639807947</v>
      </c>
      <c r="P26" s="5">
        <v>2.3047063828614398</v>
      </c>
      <c r="Q26" s="5">
        <v>-1.172907014356376</v>
      </c>
      <c r="R26" s="5">
        <v>0.71215742547862959</v>
      </c>
      <c r="S26" s="5">
        <v>-14.459129102226427</v>
      </c>
      <c r="T26" s="5">
        <v>-1.1285916645809735</v>
      </c>
      <c r="U26" s="5">
        <v>4.3271257280604871</v>
      </c>
      <c r="V26" s="5">
        <v>2.0400355817878264</v>
      </c>
      <c r="W26" s="5">
        <v>3.9372688692685358</v>
      </c>
      <c r="X26" s="18"/>
      <c r="Y26" s="5">
        <v>-4.7362607200828961</v>
      </c>
      <c r="Z26" s="5">
        <v>6.21967359685312</v>
      </c>
      <c r="AA26" s="5">
        <v>2.5039680955370116</v>
      </c>
      <c r="AB26" s="5">
        <v>-6.063996505345294</v>
      </c>
      <c r="AC26" s="5">
        <v>-0.12531713370648845</v>
      </c>
      <c r="AD26" s="5">
        <v>-7.6063766347142305</v>
      </c>
      <c r="AE26" s="5">
        <v>-0.19398670682814156</v>
      </c>
      <c r="AF26" s="5">
        <v>-5.9980247057665892</v>
      </c>
      <c r="AG26" s="5">
        <v>-0.41836758793677831</v>
      </c>
      <c r="AH26" s="5">
        <v>4.4147021822965158</v>
      </c>
      <c r="AI26" s="5">
        <v>-14.459129102226427</v>
      </c>
      <c r="AJ26" s="5">
        <v>1.2889231902394727</v>
      </c>
      <c r="AK26" s="5">
        <v>-5.1173302415329545</v>
      </c>
      <c r="AL26" s="5">
        <v>3.1002107056069121</v>
      </c>
      <c r="AM26" s="5">
        <v>7.8801501169832662</v>
      </c>
      <c r="AN26" s="5">
        <v>-14.955639300981886</v>
      </c>
      <c r="AO26" s="5">
        <v>-1.1254907134559602</v>
      </c>
      <c r="AP26" s="5">
        <v>-6.4210189324805214</v>
      </c>
      <c r="AQ26" s="5">
        <v>6.8779589781180945</v>
      </c>
      <c r="AR26" s="5">
        <v>-3.455936162773078</v>
      </c>
      <c r="AS26" s="5">
        <v>-5.3463772678940913</v>
      </c>
      <c r="AT26" s="5">
        <v>-12.592544985738627</v>
      </c>
      <c r="AU26" s="5">
        <v>0.33169433809320736</v>
      </c>
      <c r="AV26" s="5">
        <v>-6.1063790837303671</v>
      </c>
      <c r="AW26" s="5">
        <v>-3.2579183508445908E-2</v>
      </c>
      <c r="AX26" s="5">
        <v>-1.4321485675750338</v>
      </c>
      <c r="AY26" s="5">
        <v>-6.985129077448498</v>
      </c>
      <c r="AZ26" s="5">
        <v>13.642513586912102</v>
      </c>
      <c r="BA26" s="5">
        <v>8.6842648972232652</v>
      </c>
      <c r="BB26" s="5">
        <v>13.352120197731494</v>
      </c>
      <c r="BC26" s="5">
        <v>-5.7551263285077709</v>
      </c>
      <c r="BD26" s="5">
        <v>0.4868696641510013</v>
      </c>
      <c r="BE26" s="5">
        <v>-12.272931399463666</v>
      </c>
      <c r="BF26" s="5">
        <v>3.5467426360924605</v>
      </c>
      <c r="BG26" s="5">
        <v>-13.07436989714077</v>
      </c>
      <c r="BH26" s="5">
        <v>5.0210683776572722</v>
      </c>
      <c r="BI26" s="5">
        <v>-2.1170627892248959</v>
      </c>
      <c r="BJ26" s="5">
        <v>3.0202962268881421</v>
      </c>
      <c r="BK26" s="5">
        <v>-7.2002195912376052</v>
      </c>
      <c r="BL26" s="5"/>
      <c r="BM26" s="5"/>
      <c r="BN26" s="5"/>
      <c r="BO26" s="5">
        <v>5.3229039150193174</v>
      </c>
      <c r="BP26" s="5"/>
      <c r="BQ26" s="5"/>
      <c r="BR26" s="5"/>
      <c r="BS26" s="5"/>
      <c r="BT26" s="5">
        <v>10.96021734662493</v>
      </c>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36"/>
      <c r="DA26" s="169"/>
    </row>
    <row r="27" spans="1:105" ht="25.5" customHeight="1" x14ac:dyDescent="0.2">
      <c r="A27" s="7">
        <v>43</v>
      </c>
      <c r="B27" s="7">
        <v>36</v>
      </c>
      <c r="C27" s="10" t="s">
        <v>46</v>
      </c>
      <c r="D27" s="10" t="s">
        <v>11</v>
      </c>
      <c r="E27" s="23">
        <v>-2.3408135136157213</v>
      </c>
      <c r="F27" s="18"/>
      <c r="G27" s="5">
        <v>-4.2359731619327903</v>
      </c>
      <c r="H27" s="5">
        <v>-1.2242764700485225</v>
      </c>
      <c r="I27" s="5">
        <v>-3.558903762521453</v>
      </c>
      <c r="J27" s="5">
        <v>-7.4046367590434912</v>
      </c>
      <c r="K27" s="5">
        <v>-1.0235606427244761</v>
      </c>
      <c r="L27" s="5">
        <v>0.53567577930739674</v>
      </c>
      <c r="M27" s="5">
        <v>-4.108860136594771</v>
      </c>
      <c r="N27" s="5">
        <v>-3.870001522261532</v>
      </c>
      <c r="O27" s="5">
        <v>-0.64072804339416223</v>
      </c>
      <c r="P27" s="5">
        <v>-1.1050485917641097</v>
      </c>
      <c r="Q27" s="5">
        <v>-3.4081176427882838</v>
      </c>
      <c r="R27" s="5">
        <v>-0.32970854445649422</v>
      </c>
      <c r="S27" s="5">
        <v>-11.162452704884039</v>
      </c>
      <c r="T27" s="5">
        <v>1.8100719234989455</v>
      </c>
      <c r="U27" s="5">
        <v>-6.449753696550431E-3</v>
      </c>
      <c r="V27" s="5">
        <v>-3.3303194708094281</v>
      </c>
      <c r="W27" s="5">
        <v>0.72862763035781342</v>
      </c>
      <c r="X27" s="18"/>
      <c r="Y27" s="5">
        <v>-13.142027926667573</v>
      </c>
      <c r="Z27" s="5">
        <v>4.0424090963983659</v>
      </c>
      <c r="AA27" s="5">
        <v>1.836058534150439</v>
      </c>
      <c r="AB27" s="5">
        <v>-3.5630843129410508</v>
      </c>
      <c r="AC27" s="5">
        <v>9.6274321100268097</v>
      </c>
      <c r="AD27" s="5">
        <v>-6.1335826303137821</v>
      </c>
      <c r="AE27" s="5">
        <v>-2.9453559139647183</v>
      </c>
      <c r="AF27" s="5">
        <v>-5.6580493868310668</v>
      </c>
      <c r="AG27" s="5">
        <v>-2.1497485795830329</v>
      </c>
      <c r="AH27" s="5">
        <v>2.6122580842633951</v>
      </c>
      <c r="AI27" s="5">
        <v>-11.162452704884039</v>
      </c>
      <c r="AJ27" s="5">
        <v>2.4820884452404641</v>
      </c>
      <c r="AK27" s="5">
        <v>-13.089499797568259</v>
      </c>
      <c r="AL27" s="5">
        <v>2.0987689384665913</v>
      </c>
      <c r="AM27" s="5">
        <v>-3.7420464043975272</v>
      </c>
      <c r="AN27" s="5">
        <v>4.0113872255056009</v>
      </c>
      <c r="AO27" s="5">
        <v>-6.51495688040022</v>
      </c>
      <c r="AP27" s="5">
        <v>-6.984862690048125</v>
      </c>
      <c r="AQ27" s="5">
        <v>-7.5441511266995533</v>
      </c>
      <c r="AR27" s="5">
        <v>-14.70788707029071</v>
      </c>
      <c r="AS27" s="5">
        <v>6.5284549277716266</v>
      </c>
      <c r="AT27" s="5">
        <v>-2.3763816427444198</v>
      </c>
      <c r="AU27" s="5">
        <v>-6.2623469747822469</v>
      </c>
      <c r="AV27" s="5">
        <v>-2.3624357846564976</v>
      </c>
      <c r="AW27" s="5">
        <v>1.1145102715637876</v>
      </c>
      <c r="AX27" s="5">
        <v>6.7002656970546326</v>
      </c>
      <c r="AY27" s="5">
        <v>-12.835545067136906</v>
      </c>
      <c r="AZ27" s="5">
        <v>2.1320390927941446</v>
      </c>
      <c r="BA27" s="5">
        <v>3.5933309181419233</v>
      </c>
      <c r="BB27" s="5">
        <v>-4.1796200988734995</v>
      </c>
      <c r="BC27" s="5">
        <v>-15.050764390994345</v>
      </c>
      <c r="BD27" s="5">
        <v>7.3071961332640711</v>
      </c>
      <c r="BE27" s="5">
        <v>-0.56146779714796224</v>
      </c>
      <c r="BF27" s="5">
        <v>-2.257985572208014</v>
      </c>
      <c r="BG27" s="5">
        <v>-1.7159129328702463</v>
      </c>
      <c r="BH27" s="5">
        <v>-11.257730275453611</v>
      </c>
      <c r="BI27" s="5">
        <v>5.5717274536789176</v>
      </c>
      <c r="BJ27" s="5">
        <v>-10.867204505982897</v>
      </c>
      <c r="BK27" s="5">
        <v>8.7211673659191078</v>
      </c>
      <c r="BL27" s="5">
        <v>12.03577367552127</v>
      </c>
      <c r="BM27" s="5">
        <v>-15.630724408898402</v>
      </c>
      <c r="BN27" s="5">
        <v>6.4843753091622744</v>
      </c>
      <c r="BO27" s="5">
        <v>-1.2242764700485225</v>
      </c>
      <c r="BP27" s="5">
        <v>9.9961909772609943</v>
      </c>
      <c r="BQ27" s="5">
        <v>-4.6431250577053902</v>
      </c>
      <c r="BR27" s="5">
        <v>-10.172815857957794</v>
      </c>
      <c r="BS27" s="5">
        <v>-2.707825707277749</v>
      </c>
      <c r="BT27" s="5">
        <v>16.058506122532584</v>
      </c>
      <c r="BU27" s="5">
        <v>-17.518700483855859</v>
      </c>
      <c r="BV27" s="5">
        <v>14.829467844017699</v>
      </c>
      <c r="BW27" s="5">
        <v>6.0991308948798064</v>
      </c>
      <c r="BX27" s="5">
        <v>11.8108856116176</v>
      </c>
      <c r="BY27" s="5">
        <v>-2.9708577900669439</v>
      </c>
      <c r="BZ27" s="5">
        <v>-15.933602520927622</v>
      </c>
      <c r="CA27" s="5">
        <v>0.29763852477920949</v>
      </c>
      <c r="CB27" s="5">
        <v>22.170881688823137</v>
      </c>
      <c r="CC27" s="5">
        <v>-10.374573731720908</v>
      </c>
      <c r="CD27" s="5">
        <v>-15.03403523904926</v>
      </c>
      <c r="CE27" s="5">
        <v>18.828292182562208</v>
      </c>
      <c r="CF27" s="5">
        <v>0.14535854630678102</v>
      </c>
      <c r="CG27" s="5">
        <v>-10.659464278334191</v>
      </c>
      <c r="CH27" s="5">
        <v>-19.905791801287705</v>
      </c>
      <c r="CI27" s="5">
        <v>5.2035617372031595</v>
      </c>
      <c r="CJ27" s="5">
        <v>-14.16242555232396</v>
      </c>
      <c r="CK27" s="5">
        <v>-4.116444441628758</v>
      </c>
      <c r="CL27" s="5">
        <v>3.0726611994721438</v>
      </c>
      <c r="CM27" s="5">
        <v>-6.1817653162788133</v>
      </c>
      <c r="CN27" s="5">
        <v>-1.4913739941684554</v>
      </c>
      <c r="CO27" s="5">
        <v>-19.901741068454328</v>
      </c>
      <c r="CP27" s="5">
        <v>20.869020654556707</v>
      </c>
      <c r="CQ27" s="5">
        <v>-21.715102441767591</v>
      </c>
      <c r="CR27" s="5">
        <v>5.3077665479494698</v>
      </c>
      <c r="CS27" s="5">
        <v>7.7611370332554017</v>
      </c>
      <c r="CT27" s="5">
        <v>-6.9912197242361458</v>
      </c>
      <c r="CU27" s="5">
        <v>2.2854716870204186</v>
      </c>
      <c r="CV27" s="5">
        <v>-3.3342556335633162</v>
      </c>
      <c r="CW27" s="5">
        <v>-4.2557965686751302</v>
      </c>
      <c r="CX27" s="5">
        <v>1.9817120992791075</v>
      </c>
      <c r="CY27" s="5">
        <v>-10.834567682111441</v>
      </c>
      <c r="CZ27" s="36">
        <v>-17.184721369440112</v>
      </c>
      <c r="DA27" s="169">
        <v>9.7692612481181413</v>
      </c>
    </row>
    <row r="28" spans="1:105" ht="25.5" customHeight="1" x14ac:dyDescent="0.2">
      <c r="A28" s="7">
        <v>44</v>
      </c>
      <c r="B28" s="7">
        <v>37</v>
      </c>
      <c r="C28" s="10" t="s">
        <v>6</v>
      </c>
      <c r="D28" s="10" t="s">
        <v>7</v>
      </c>
      <c r="E28" s="23">
        <v>-1.8152563729260009</v>
      </c>
      <c r="F28" s="18"/>
      <c r="G28" s="5">
        <v>-3.1081503296593667</v>
      </c>
      <c r="H28" s="5">
        <v>-2.1196832792233877</v>
      </c>
      <c r="I28" s="5">
        <v>-2.9957141943387668</v>
      </c>
      <c r="J28" s="5">
        <v>-0.57163637848338311</v>
      </c>
      <c r="K28" s="5">
        <v>-4.2004533395031416</v>
      </c>
      <c r="L28" s="5">
        <v>0.97853190024695635</v>
      </c>
      <c r="M28" s="5">
        <v>-0.69850149123477223</v>
      </c>
      <c r="N28" s="5">
        <v>-1.053494350782529</v>
      </c>
      <c r="O28" s="5">
        <v>-1.5309348591067362</v>
      </c>
      <c r="P28" s="5">
        <v>-1.3585573733285088</v>
      </c>
      <c r="Q28" s="5">
        <v>-1.9199219027821073</v>
      </c>
      <c r="R28" s="5">
        <v>-3.0879904979973318</v>
      </c>
      <c r="S28" s="5">
        <v>3.6169989971963687</v>
      </c>
      <c r="T28" s="5">
        <v>1.6271616451520927</v>
      </c>
      <c r="U28" s="5">
        <v>-3.2546131209718965</v>
      </c>
      <c r="V28" s="5">
        <v>-3.9581072246427382</v>
      </c>
      <c r="W28" s="5">
        <v>-3.3947432083902243</v>
      </c>
      <c r="X28" s="18"/>
      <c r="Y28" s="5">
        <v>-5.0730465776594755</v>
      </c>
      <c r="Z28" s="5">
        <v>4.1042673067003221</v>
      </c>
      <c r="AA28" s="5">
        <v>0.96780650161382198</v>
      </c>
      <c r="AB28" s="5">
        <v>-8.0570135253176574</v>
      </c>
      <c r="AC28" s="5">
        <v>-1.7518276022683636</v>
      </c>
      <c r="AD28" s="5">
        <v>-1.7239416302867099</v>
      </c>
      <c r="AE28" s="5">
        <v>-0.93032232487180266</v>
      </c>
      <c r="AF28" s="5">
        <v>1.7284860899041163</v>
      </c>
      <c r="AG28" s="5">
        <v>-2.7172414469223156</v>
      </c>
      <c r="AH28" s="5">
        <v>7.8336617286524302E-2</v>
      </c>
      <c r="AI28" s="5">
        <v>3.6169989971963687</v>
      </c>
      <c r="AJ28" s="5">
        <v>-2.8273555043946104</v>
      </c>
      <c r="AK28" s="5">
        <v>-1.8605492117231606</v>
      </c>
      <c r="AL28" s="5">
        <v>-3.6737283955073252</v>
      </c>
      <c r="AM28" s="5">
        <v>-2.6269138680119326</v>
      </c>
      <c r="AN28" s="5">
        <v>-2.4860299905904668</v>
      </c>
      <c r="AO28" s="5">
        <v>-3.0000810944607608</v>
      </c>
      <c r="AP28" s="5">
        <v>-5.9621525479739148</v>
      </c>
      <c r="AQ28" s="5">
        <v>-6.6947288645497594</v>
      </c>
      <c r="AR28" s="5">
        <v>-0.63935307416506504</v>
      </c>
      <c r="AS28" s="5">
        <v>6.5712727728722982</v>
      </c>
      <c r="AT28" s="5">
        <v>-8.6111676509392225</v>
      </c>
      <c r="AU28" s="5">
        <v>-3.5587396807639635</v>
      </c>
      <c r="AV28" s="5">
        <v>-3.708040742347336</v>
      </c>
      <c r="AW28" s="5">
        <v>-1.5488852295886986</v>
      </c>
      <c r="AX28" s="5">
        <v>-0.50552833392956131</v>
      </c>
      <c r="AY28" s="5">
        <v>-1.2952976329975883</v>
      </c>
      <c r="AZ28" s="5">
        <v>-3.8624273640968667</v>
      </c>
      <c r="BA28" s="5">
        <v>-2.9928478778147891</v>
      </c>
      <c r="BB28" s="5">
        <v>-3.7165429708040278</v>
      </c>
      <c r="BC28" s="5">
        <v>-1.0638853976068603</v>
      </c>
      <c r="BD28" s="5">
        <v>-0.69270331031854937</v>
      </c>
      <c r="BE28" s="5">
        <v>-1.5936101040506969</v>
      </c>
      <c r="BF28" s="5">
        <v>-3.0170623365323053</v>
      </c>
      <c r="BG28" s="5">
        <v>4.2663309239549321</v>
      </c>
      <c r="BH28" s="5">
        <v>-1.3106080362598078</v>
      </c>
      <c r="BI28" s="5">
        <v>0.41712817233273825</v>
      </c>
      <c r="BJ28" s="5">
        <v>-7.3607339295693208</v>
      </c>
      <c r="BK28" s="5">
        <v>2.9957182519447869</v>
      </c>
      <c r="BL28" s="5">
        <v>-10.968612451732938</v>
      </c>
      <c r="BM28" s="5">
        <v>-0.93039246273557552</v>
      </c>
      <c r="BN28" s="5">
        <v>12.551973647569973</v>
      </c>
      <c r="BO28" s="5">
        <v>-2.1196832792233877</v>
      </c>
      <c r="BP28" s="5">
        <v>-2.2330058246745281</v>
      </c>
      <c r="BQ28" s="5">
        <v>7.8477894653717186</v>
      </c>
      <c r="BR28" s="5">
        <v>-4.1216522420654798</v>
      </c>
      <c r="BS28" s="5">
        <v>6.788634635402218</v>
      </c>
      <c r="BT28" s="5">
        <v>1.7054169413430955</v>
      </c>
      <c r="BU28" s="5">
        <v>-13.811596765300749</v>
      </c>
      <c r="BV28" s="5">
        <v>-6.9795980705176888</v>
      </c>
      <c r="BW28" s="5">
        <v>1.122968796797899</v>
      </c>
      <c r="BX28" s="5">
        <v>5.1892950615601166</v>
      </c>
      <c r="BY28" s="5">
        <v>14.921278655977829</v>
      </c>
      <c r="BZ28" s="5">
        <v>-8.612484363163972</v>
      </c>
      <c r="CA28" s="5">
        <v>-2.6279342334905635</v>
      </c>
      <c r="CB28" s="5">
        <v>-8.244880011809137</v>
      </c>
      <c r="CC28" s="5">
        <v>-2.570748027550664</v>
      </c>
      <c r="CD28" s="5">
        <v>-8.7390039581017405</v>
      </c>
      <c r="CE28" s="5">
        <v>10.658261305291077</v>
      </c>
      <c r="CF28" s="5">
        <v>0.4625792361881409</v>
      </c>
      <c r="CG28" s="5">
        <v>-0.51926988873302093</v>
      </c>
      <c r="CH28" s="5">
        <v>3.154697751465342</v>
      </c>
      <c r="CI28" s="5">
        <v>-13.643670459646586</v>
      </c>
      <c r="CJ28" s="5">
        <v>-3.2852572384205985</v>
      </c>
      <c r="CK28" s="5">
        <v>-8.4430562471237636</v>
      </c>
      <c r="CL28" s="5">
        <v>-4.1276852185542836</v>
      </c>
      <c r="CM28" s="5">
        <v>-0.28605420912225554</v>
      </c>
      <c r="CN28" s="5">
        <v>-0.33645182149631125</v>
      </c>
      <c r="CO28" s="5">
        <v>6.0818904545457713</v>
      </c>
      <c r="CP28" s="5">
        <v>-4.1935227481702384</v>
      </c>
      <c r="CQ28" s="5">
        <v>-11.952127982054513</v>
      </c>
      <c r="CR28" s="5">
        <v>-5.8487070271935906</v>
      </c>
      <c r="CS28" s="5">
        <v>-8.8074205314193819</v>
      </c>
      <c r="CT28" s="5">
        <v>7.8936880912532956</v>
      </c>
      <c r="CU28" s="5">
        <v>-0.48105462116811992</v>
      </c>
      <c r="CV28" s="5">
        <v>-11.509533367619532</v>
      </c>
      <c r="CW28" s="5">
        <v>16.961451482123884</v>
      </c>
      <c r="CX28" s="5">
        <v>-8.8480149769861498</v>
      </c>
      <c r="CY28" s="5">
        <v>-20.392366402822056</v>
      </c>
      <c r="CZ28" s="36">
        <v>-4.1513677804837172</v>
      </c>
      <c r="DA28" s="169">
        <v>1.4831779300776162</v>
      </c>
    </row>
    <row r="29" spans="1:105" ht="25.5" customHeight="1" x14ac:dyDescent="0.2">
      <c r="A29" s="7">
        <v>45</v>
      </c>
      <c r="B29" s="7">
        <v>38</v>
      </c>
      <c r="C29" s="10" t="s">
        <v>3</v>
      </c>
      <c r="D29" s="10" t="s">
        <v>4</v>
      </c>
      <c r="E29" s="23">
        <v>-0.20790573966763759</v>
      </c>
      <c r="F29" s="18"/>
      <c r="G29" s="5">
        <v>-2.1109492287330909</v>
      </c>
      <c r="H29" s="5">
        <v>-2.8713390195547817</v>
      </c>
      <c r="I29" s="5">
        <v>-1.973196529359754</v>
      </c>
      <c r="J29" s="5">
        <v>0.63515704179496879</v>
      </c>
      <c r="K29" s="5">
        <v>-5.8922500589515749</v>
      </c>
      <c r="L29" s="5">
        <v>-1.2810559115067264</v>
      </c>
      <c r="M29" s="5">
        <v>-0.70689467427943953</v>
      </c>
      <c r="N29" s="5">
        <v>-0.34598944640364948</v>
      </c>
      <c r="O29" s="5">
        <v>-0.59664522919996443</v>
      </c>
      <c r="P29" s="5">
        <v>6.3514771373176018</v>
      </c>
      <c r="Q29" s="5">
        <v>-2.3356375469979724</v>
      </c>
      <c r="R29" s="5">
        <v>-4.4517632411380959</v>
      </c>
      <c r="S29" s="5">
        <v>0.85620234005922669</v>
      </c>
      <c r="T29" s="5">
        <v>0.96664228532412722</v>
      </c>
      <c r="U29" s="5">
        <v>-1.5668462525989568</v>
      </c>
      <c r="V29" s="5">
        <v>-0.9566062969771707</v>
      </c>
      <c r="W29" s="5">
        <v>3.5273967003712414</v>
      </c>
      <c r="X29" s="18"/>
      <c r="Y29" s="5">
        <v>-4.8829328143075443</v>
      </c>
      <c r="Z29" s="5">
        <v>0.12443691298810933</v>
      </c>
      <c r="AA29" s="5">
        <v>-5.0582823574515601E-2</v>
      </c>
      <c r="AB29" s="5">
        <v>-5.1736778037460311</v>
      </c>
      <c r="AC29" s="5">
        <v>-2.12709107186555E-2</v>
      </c>
      <c r="AD29" s="5">
        <v>-4.3981348315350246</v>
      </c>
      <c r="AE29" s="5">
        <v>9.7007915341018958</v>
      </c>
      <c r="AF29" s="5">
        <v>2.5404822029914129</v>
      </c>
      <c r="AG29" s="5">
        <v>-8.2922681089414141E-2</v>
      </c>
      <c r="AH29" s="5">
        <v>2.8237651298323669</v>
      </c>
      <c r="AI29" s="5">
        <v>0.85620234005922669</v>
      </c>
      <c r="AJ29" s="5">
        <v>2.7129947481310097</v>
      </c>
      <c r="AK29" s="5">
        <v>-3.5827816806103527</v>
      </c>
      <c r="AL29" s="5">
        <v>-2.4464632913221536</v>
      </c>
      <c r="AM29" s="5">
        <v>-8.0368174661401781E-2</v>
      </c>
      <c r="AN29" s="5">
        <v>0.68501383463161858</v>
      </c>
      <c r="AO29" s="5">
        <v>-3.1657365319605333</v>
      </c>
      <c r="AP29" s="5">
        <v>-2.2874710887684984</v>
      </c>
      <c r="AQ29" s="5">
        <v>3.3151822067690517</v>
      </c>
      <c r="AR29" s="5">
        <v>-3.9612547953167905</v>
      </c>
      <c r="AS29" s="5">
        <v>3.4150815452779568</v>
      </c>
      <c r="AT29" s="5">
        <v>-5.4590165913822375</v>
      </c>
      <c r="AU29" s="5">
        <v>-3.7309466506163815</v>
      </c>
      <c r="AV29" s="5">
        <v>-0.93956568860193102</v>
      </c>
      <c r="AW29" s="5">
        <v>-6.2753047741673669</v>
      </c>
      <c r="AX29" s="5">
        <v>7.2662584536182351</v>
      </c>
      <c r="AY29" s="5">
        <v>-12.039378282602307</v>
      </c>
      <c r="AZ29" s="5">
        <v>-0.45557271888460349</v>
      </c>
      <c r="BA29" s="5">
        <v>1.8594348144522854</v>
      </c>
      <c r="BB29" s="5">
        <v>-5.4899448587455026</v>
      </c>
      <c r="BC29" s="5">
        <v>-3.9320694570275236</v>
      </c>
      <c r="BD29" s="5">
        <v>-5.8941645654127939</v>
      </c>
      <c r="BE29" s="5">
        <v>6.0458713320026618</v>
      </c>
      <c r="BF29" s="5">
        <v>13.876877887266417</v>
      </c>
      <c r="BG29" s="5">
        <v>2.9743469191091378</v>
      </c>
      <c r="BH29" s="5">
        <v>-13.334873732740959</v>
      </c>
      <c r="BI29" s="5">
        <v>-2.0904701319408474</v>
      </c>
      <c r="BJ29" s="5">
        <v>-4.2708290583376254</v>
      </c>
      <c r="BK29" s="5">
        <v>20.355527050829195</v>
      </c>
      <c r="BL29" s="5">
        <v>4.5230432438005437</v>
      </c>
      <c r="BM29" s="5">
        <v>-5.7084745039659879E-2</v>
      </c>
      <c r="BN29" s="5">
        <v>3.7199732365602358</v>
      </c>
      <c r="BO29" s="5">
        <v>-2.8713390195547817</v>
      </c>
      <c r="BP29" s="5">
        <v>-6.5534745574406088</v>
      </c>
      <c r="BQ29" s="5">
        <v>0.59158203631939443</v>
      </c>
      <c r="BR29" s="5">
        <v>-4.5878254666234852E-2</v>
      </c>
      <c r="BS29" s="5">
        <v>20.612552272956883</v>
      </c>
      <c r="BT29" s="5">
        <v>10.280314915149368</v>
      </c>
      <c r="BU29" s="5">
        <v>-7.9165971892455929</v>
      </c>
      <c r="BV29" s="5">
        <v>2.498816326593257</v>
      </c>
      <c r="BW29" s="5">
        <v>0.22764923603111242</v>
      </c>
      <c r="BX29" s="5">
        <v>-3.5732949271315704</v>
      </c>
      <c r="BY29" s="5">
        <v>15.556114690602968</v>
      </c>
      <c r="BZ29" s="5">
        <v>-1.2676282535550598</v>
      </c>
      <c r="CA29" s="5">
        <v>-5.239196912346415</v>
      </c>
      <c r="CB29" s="5">
        <v>17.582995740127757</v>
      </c>
      <c r="CC29" s="5">
        <v>-1.6395619238260508</v>
      </c>
      <c r="CD29" s="5">
        <v>-7.5789470569103656</v>
      </c>
      <c r="CE29" s="5">
        <v>3.2745987644703547</v>
      </c>
      <c r="CF29" s="5">
        <v>1.9374702966368886</v>
      </c>
      <c r="CG29" s="5">
        <v>-11.799698320828313</v>
      </c>
      <c r="CH29" s="5">
        <v>-8.8331210001231426</v>
      </c>
      <c r="CI29" s="5">
        <v>-1.999956419892257</v>
      </c>
      <c r="CJ29" s="5">
        <v>-10.870972211854834</v>
      </c>
      <c r="CK29" s="5">
        <v>3.4709306584546908</v>
      </c>
      <c r="CL29" s="5">
        <v>-2.2444025734394586</v>
      </c>
      <c r="CM29" s="5">
        <v>-0.24653356442546226</v>
      </c>
      <c r="CN29" s="5">
        <v>-11.070710448284501</v>
      </c>
      <c r="CO29" s="5">
        <v>9.7277969663912813</v>
      </c>
      <c r="CP29" s="5">
        <v>4.2295361936677409</v>
      </c>
      <c r="CQ29" s="5">
        <v>-2.4511551824548121</v>
      </c>
      <c r="CR29" s="5">
        <v>3.3040262643177272</v>
      </c>
      <c r="CS29" s="5">
        <v>-14.431798209304773</v>
      </c>
      <c r="CT29" s="5">
        <v>2.3435403259705225</v>
      </c>
      <c r="CU29" s="5">
        <v>-5.8017403691148814</v>
      </c>
      <c r="CV29" s="5">
        <v>-4.5302316584864712</v>
      </c>
      <c r="CW29" s="5">
        <v>-5.4495262418141692</v>
      </c>
      <c r="CX29" s="5">
        <v>4.1634573733275033</v>
      </c>
      <c r="CY29" s="5">
        <v>-12.745008801303371</v>
      </c>
      <c r="CZ29" s="36">
        <v>-1.0682811102631717</v>
      </c>
      <c r="DA29" s="169">
        <v>1.6789590362364777</v>
      </c>
    </row>
    <row r="30" spans="1:105" ht="25.5" customHeight="1" x14ac:dyDescent="0.2">
      <c r="A30" s="7">
        <v>51</v>
      </c>
      <c r="B30" s="7">
        <v>45</v>
      </c>
      <c r="C30" s="10" t="s">
        <v>47</v>
      </c>
      <c r="D30" s="10" t="s">
        <v>7</v>
      </c>
      <c r="E30" s="23">
        <v>0.32904845557547446</v>
      </c>
      <c r="F30" s="18"/>
      <c r="G30" s="5">
        <v>-2.5773083219222173</v>
      </c>
      <c r="H30" s="5">
        <v>-0.33066804483235046</v>
      </c>
      <c r="I30" s="5">
        <v>0.63023291085117705</v>
      </c>
      <c r="J30" s="5">
        <v>2.1585183627214946</v>
      </c>
      <c r="K30" s="5">
        <v>-2.9492825731345818</v>
      </c>
      <c r="L30" s="5">
        <v>-3.5025977345858763</v>
      </c>
      <c r="M30" s="5">
        <v>-0.69868683344833471</v>
      </c>
      <c r="N30" s="5">
        <v>-0.57068810851006901</v>
      </c>
      <c r="O30" s="5">
        <v>1.8048216751618469</v>
      </c>
      <c r="P30" s="5">
        <v>4.0274337286720083</v>
      </c>
      <c r="Q30" s="5">
        <v>-0.44193281369629744</v>
      </c>
      <c r="R30" s="5">
        <v>0.45770944928841573</v>
      </c>
      <c r="S30" s="5">
        <v>0.16453312808909004</v>
      </c>
      <c r="T30" s="5">
        <v>-0.7597724076975112</v>
      </c>
      <c r="U30" s="5">
        <v>-1.5934338591400348</v>
      </c>
      <c r="V30" s="5">
        <v>-1.1799516899102969E-2</v>
      </c>
      <c r="W30" s="5">
        <v>0.85710196684232187</v>
      </c>
      <c r="X30" s="18"/>
      <c r="Y30" s="5">
        <v>-1.6053206787128573</v>
      </c>
      <c r="Z30" s="5">
        <v>-2.60036507471861</v>
      </c>
      <c r="AA30" s="5">
        <v>-3.363127636099577</v>
      </c>
      <c r="AB30" s="5">
        <v>1.9812668236246367</v>
      </c>
      <c r="AC30" s="5">
        <v>-8.0249230319211051E-2</v>
      </c>
      <c r="AD30" s="5">
        <v>-0.11362631094696951</v>
      </c>
      <c r="AE30" s="5">
        <v>3.5534717306076828</v>
      </c>
      <c r="AF30" s="5">
        <v>1.1047685930201681</v>
      </c>
      <c r="AG30" s="5">
        <v>-0.80079755680883125</v>
      </c>
      <c r="AH30" s="5">
        <v>2.560458476948682</v>
      </c>
      <c r="AI30" s="5">
        <v>0.16453312808909004</v>
      </c>
      <c r="AJ30" s="5">
        <v>1.2878961029128533</v>
      </c>
      <c r="AK30" s="5">
        <v>3.5802406475724808</v>
      </c>
      <c r="AL30" s="5">
        <v>-4.0000145955943793</v>
      </c>
      <c r="AM30" s="5">
        <v>2.1028135141149278</v>
      </c>
      <c r="AN30" s="5">
        <v>-0.87826098154971532</v>
      </c>
      <c r="AO30" s="5">
        <v>5.244362201485913</v>
      </c>
      <c r="AP30" s="5">
        <v>1.2751295978827244</v>
      </c>
      <c r="AQ30" s="5">
        <v>-2.8303298783051787</v>
      </c>
      <c r="AR30" s="5">
        <v>-4.4401692774563486</v>
      </c>
      <c r="AS30" s="5">
        <v>1.1855564031518213</v>
      </c>
      <c r="AT30" s="5">
        <v>0.21436127563012519</v>
      </c>
      <c r="AU30" s="5">
        <v>0.15885836728197944</v>
      </c>
      <c r="AV30" s="5">
        <v>13.043191589355473</v>
      </c>
      <c r="AW30" s="5">
        <v>2.7261377051762423</v>
      </c>
      <c r="AX30" s="5">
        <v>-7.1595792215940435</v>
      </c>
      <c r="AY30" s="5">
        <v>-3.3936309218412219</v>
      </c>
      <c r="AZ30" s="5">
        <v>-2.7262281416126939</v>
      </c>
      <c r="BA30" s="5">
        <v>-4.0645672246449749</v>
      </c>
      <c r="BB30" s="5">
        <v>-3.98826924381342</v>
      </c>
      <c r="BC30" s="5">
        <v>4.5035650782793368E-2</v>
      </c>
      <c r="BD30" s="5">
        <v>-4.4521848353736573</v>
      </c>
      <c r="BE30" s="5">
        <v>-0.93091592685892977</v>
      </c>
      <c r="BF30" s="5">
        <v>6.0126574669352948</v>
      </c>
      <c r="BG30" s="5">
        <v>4.9187572926263812</v>
      </c>
      <c r="BH30" s="5">
        <v>-1.4669311156192464</v>
      </c>
      <c r="BI30" s="5">
        <v>2.8224916683743544</v>
      </c>
      <c r="BJ30" s="5">
        <v>-1.8452192723867427</v>
      </c>
      <c r="BK30" s="5">
        <v>-14.46602917995186</v>
      </c>
      <c r="BL30" s="5">
        <v>1.7177373242918605</v>
      </c>
      <c r="BM30" s="5">
        <v>3.7830427091674039</v>
      </c>
      <c r="BN30" s="5">
        <v>-8.4518184622950514</v>
      </c>
      <c r="BO30" s="5">
        <v>-0.33066804483235046</v>
      </c>
      <c r="BP30" s="5">
        <v>6.3601076274326829</v>
      </c>
      <c r="BQ30" s="5">
        <v>8.0146438254450629</v>
      </c>
      <c r="BR30" s="5">
        <v>-13.642684151531782</v>
      </c>
      <c r="BS30" s="5">
        <v>-3.2356583902820688</v>
      </c>
      <c r="BT30" s="5">
        <v>6.2025071611193425</v>
      </c>
      <c r="BU30" s="5">
        <v>-17.063142656742173</v>
      </c>
      <c r="BV30" s="5">
        <v>14.012375952678056</v>
      </c>
      <c r="BW30" s="5">
        <v>4.560509609032664</v>
      </c>
      <c r="BX30" s="5">
        <v>3.0796846981375694</v>
      </c>
      <c r="BY30" s="5">
        <v>7.4956848597275894</v>
      </c>
      <c r="BZ30" s="5">
        <v>-4.9955782528339796</v>
      </c>
      <c r="CA30" s="5">
        <v>-0.54241397857089169</v>
      </c>
      <c r="CB30" s="5">
        <v>11.203504412888961</v>
      </c>
      <c r="CC30" s="5">
        <v>-1.3881332033210043</v>
      </c>
      <c r="CD30" s="5">
        <v>-12.058892993230955</v>
      </c>
      <c r="CE30" s="5">
        <v>8.1340348313565158</v>
      </c>
      <c r="CF30" s="5">
        <v>0.67323298896585015</v>
      </c>
      <c r="CG30" s="5">
        <v>-8.0024085813633405</v>
      </c>
      <c r="CH30" s="5">
        <v>10.170809433018007</v>
      </c>
      <c r="CI30" s="5">
        <v>16.677198233961022</v>
      </c>
      <c r="CJ30" s="5">
        <v>-0.23714674714990736</v>
      </c>
      <c r="CK30" s="5"/>
      <c r="CL30" s="5">
        <v>-4.6500701244864189</v>
      </c>
      <c r="CM30" s="5">
        <v>-16.557883935187661</v>
      </c>
      <c r="CN30" s="5">
        <v>0.15884490598354262</v>
      </c>
      <c r="CO30" s="5">
        <v>-3.4771321058802585</v>
      </c>
      <c r="CP30" s="5">
        <v>7.2232303025602391</v>
      </c>
      <c r="CQ30" s="5">
        <v>-1.0669499130267326</v>
      </c>
      <c r="CR30" s="5">
        <v>6.5377565087588607</v>
      </c>
      <c r="CS30" s="5">
        <v>16.837666872792312</v>
      </c>
      <c r="CT30" s="5">
        <v>-1.3437112029428278</v>
      </c>
      <c r="CU30" s="5">
        <v>1.9676261804652455</v>
      </c>
      <c r="CV30" s="5">
        <v>-1.1567060655643644</v>
      </c>
      <c r="CW30" s="5">
        <v>-19.287397903889769</v>
      </c>
      <c r="CX30" s="5">
        <v>3.12725202220021</v>
      </c>
      <c r="CY30" s="5"/>
      <c r="CZ30" s="36">
        <v>-16.620929396931047</v>
      </c>
      <c r="DA30" s="169">
        <v>-9.598553867922675</v>
      </c>
    </row>
    <row r="31" spans="1:105" ht="25.5" customHeight="1" x14ac:dyDescent="0.2">
      <c r="A31" s="7">
        <v>52</v>
      </c>
      <c r="B31" s="7">
        <v>46</v>
      </c>
      <c r="C31" s="10" t="s">
        <v>48</v>
      </c>
      <c r="D31" s="10" t="s">
        <v>31</v>
      </c>
      <c r="E31" s="23">
        <v>-0.56138191613705146</v>
      </c>
      <c r="F31" s="18"/>
      <c r="G31" s="5">
        <v>-5.1633974635556115</v>
      </c>
      <c r="H31" s="5">
        <v>-2.7042082637905196E-2</v>
      </c>
      <c r="I31" s="5">
        <v>-1.3066759681651803</v>
      </c>
      <c r="J31" s="5">
        <v>-0.46172914367070916</v>
      </c>
      <c r="K31" s="5">
        <v>-2.4169627251993546</v>
      </c>
      <c r="L31" s="5">
        <v>-3.8453993713340395</v>
      </c>
      <c r="M31" s="5">
        <v>-4.9821111843171622</v>
      </c>
      <c r="N31" s="5">
        <v>-2.9105497030428893</v>
      </c>
      <c r="O31" s="5">
        <v>0.85934426765777516</v>
      </c>
      <c r="P31" s="5">
        <v>4.5175512315260704</v>
      </c>
      <c r="Q31" s="5">
        <v>0.39795651806753085</v>
      </c>
      <c r="R31" s="5">
        <v>3.7591490119503561</v>
      </c>
      <c r="S31" s="5">
        <v>-3.1926365419300708</v>
      </c>
      <c r="T31" s="5">
        <v>-2.5042635250525933</v>
      </c>
      <c r="U31" s="5">
        <v>-3.6391736329204463</v>
      </c>
      <c r="V31" s="5">
        <v>3.661888263734653</v>
      </c>
      <c r="W31" s="5">
        <v>0.10737086428505904</v>
      </c>
      <c r="X31" s="18"/>
      <c r="Y31" s="5">
        <v>-5.4039063067078104</v>
      </c>
      <c r="Z31" s="5">
        <v>-2.8253075841938653</v>
      </c>
      <c r="AA31" s="5">
        <v>-3.5681516493441023</v>
      </c>
      <c r="AB31" s="5">
        <v>5.6492282130432017</v>
      </c>
      <c r="AC31" s="5">
        <v>-0.6464142834226152</v>
      </c>
      <c r="AD31" s="5">
        <v>-6.5108835703786951</v>
      </c>
      <c r="AE31" s="5">
        <v>3.7249199938612634</v>
      </c>
      <c r="AF31" s="5">
        <v>-0.20858399622278512</v>
      </c>
      <c r="AG31" s="5">
        <v>-3.7376110880648099</v>
      </c>
      <c r="AH31" s="5">
        <v>4.8095553393438877</v>
      </c>
      <c r="AI31" s="5">
        <v>-3.1926365419300708</v>
      </c>
      <c r="AJ31" s="5">
        <v>0.59262109603773183</v>
      </c>
      <c r="AK31" s="5">
        <v>2.6650812343247452</v>
      </c>
      <c r="AL31" s="5">
        <v>-0.5551531090026316</v>
      </c>
      <c r="AM31" s="5">
        <v>-8.7694056611095732</v>
      </c>
      <c r="AN31" s="5">
        <v>-7.1395144400971304</v>
      </c>
      <c r="AO31" s="5">
        <v>10.772359755468131</v>
      </c>
      <c r="AP31" s="5">
        <v>-0.76451863609440807</v>
      </c>
      <c r="AQ31" s="5">
        <v>-1.3107347595623793</v>
      </c>
      <c r="AR31" s="5">
        <v>-5.584982141434736</v>
      </c>
      <c r="AS31" s="5">
        <v>0.18372455192107395</v>
      </c>
      <c r="AT31" s="5">
        <v>-3.0955645320261311</v>
      </c>
      <c r="AU31" s="5">
        <v>-6.8534957283271183</v>
      </c>
      <c r="AV31" s="5">
        <v>15.913445297969702</v>
      </c>
      <c r="AW31" s="5">
        <v>-0.65518596496148973</v>
      </c>
      <c r="AX31" s="5">
        <v>-4.9400563269859248</v>
      </c>
      <c r="AY31" s="5">
        <v>-5.1724447860485299</v>
      </c>
      <c r="AZ31" s="5">
        <v>-3.9507879785733593</v>
      </c>
      <c r="BA31" s="5">
        <v>-8.8577142160374933</v>
      </c>
      <c r="BB31" s="5">
        <v>1.7160621055818979</v>
      </c>
      <c r="BC31" s="5">
        <v>-4.8226558080202864</v>
      </c>
      <c r="BD31" s="5">
        <v>3.3928790776973869</v>
      </c>
      <c r="BE31" s="5">
        <v>-0.56353273679187055</v>
      </c>
      <c r="BF31" s="5">
        <v>2.0638863715487474</v>
      </c>
      <c r="BG31" s="5">
        <v>-2.4843975211496598</v>
      </c>
      <c r="BH31" s="5">
        <v>-3.9034663786912205</v>
      </c>
      <c r="BI31" s="5">
        <v>-5.5074604363553306</v>
      </c>
      <c r="BJ31" s="5">
        <v>-7.0548759008291739</v>
      </c>
      <c r="BK31" s="5">
        <v>-5.0492013896883634</v>
      </c>
      <c r="BL31" s="5">
        <v>29.917549695465588</v>
      </c>
      <c r="BM31" s="5">
        <v>-1.3617042686247629</v>
      </c>
      <c r="BN31" s="5">
        <v>12.942910104270993</v>
      </c>
      <c r="BO31" s="5">
        <v>-2.7042082637905196E-2</v>
      </c>
      <c r="BP31" s="5">
        <v>8.8634243271879427</v>
      </c>
      <c r="BQ31" s="5">
        <v>0.49459902745304873</v>
      </c>
      <c r="BR31" s="5">
        <v>-7.9570651127506125</v>
      </c>
      <c r="BS31" s="5">
        <v>6.3802279859609285</v>
      </c>
      <c r="BT31" s="5">
        <v>3.1883868693067257</v>
      </c>
      <c r="BU31" s="5">
        <v>-17.755889707762179</v>
      </c>
      <c r="BV31" s="5">
        <v>8.5855605431099917</v>
      </c>
      <c r="BW31" s="5">
        <v>-4.9322041667701342</v>
      </c>
      <c r="BX31" s="5">
        <v>8.6619082754700685</v>
      </c>
      <c r="BY31" s="5">
        <v>11.251261896731378</v>
      </c>
      <c r="BZ31" s="5">
        <v>-7.4638136551167094</v>
      </c>
      <c r="CA31" s="5">
        <v>-10.289509256580217</v>
      </c>
      <c r="CB31" s="5"/>
      <c r="CC31" s="5">
        <v>-8.7825979332151576</v>
      </c>
      <c r="CD31" s="5">
        <v>-10.522704220329643</v>
      </c>
      <c r="CE31" s="5">
        <v>-2.3714790441932578</v>
      </c>
      <c r="CF31" s="5">
        <v>10.30602241356668</v>
      </c>
      <c r="CG31" s="5">
        <v>-1.1453289466826106</v>
      </c>
      <c r="CH31" s="5">
        <v>-3.4333263197246708</v>
      </c>
      <c r="CI31" s="5">
        <v>11.996911965090263</v>
      </c>
      <c r="CJ31" s="5">
        <v>-15.114295420261428</v>
      </c>
      <c r="CK31" s="5"/>
      <c r="CL31" s="5">
        <v>-5.5921732694956603</v>
      </c>
      <c r="CM31" s="5">
        <v>-4.5137883779619727</v>
      </c>
      <c r="CN31" s="5">
        <v>8.2132065312663656</v>
      </c>
      <c r="CO31" s="5">
        <v>-9.8911365801682081</v>
      </c>
      <c r="CP31" s="5">
        <v>17.530666721867675</v>
      </c>
      <c r="CQ31" s="5">
        <v>-22.128658031985886</v>
      </c>
      <c r="CR31" s="5">
        <v>13.862440265186109</v>
      </c>
      <c r="CS31" s="5"/>
      <c r="CT31" s="5">
        <v>-9.9294495034802424</v>
      </c>
      <c r="CU31" s="5">
        <v>14.444567691429441</v>
      </c>
      <c r="CV31" s="5">
        <v>2.7071168185417918</v>
      </c>
      <c r="CW31" s="5"/>
      <c r="CX31" s="5">
        <v>9.6983970226269491</v>
      </c>
      <c r="CY31" s="5"/>
      <c r="CZ31" s="36">
        <v>-10.310511535868969</v>
      </c>
      <c r="DA31" s="169">
        <v>12.203544196758642</v>
      </c>
    </row>
    <row r="32" spans="1:105" ht="25.5" customHeight="1" x14ac:dyDescent="0.2">
      <c r="A32" s="7">
        <v>54</v>
      </c>
      <c r="B32" s="7">
        <v>48</v>
      </c>
      <c r="C32" s="10" t="s">
        <v>49</v>
      </c>
      <c r="D32" s="10" t="s">
        <v>11</v>
      </c>
      <c r="E32" s="23">
        <v>-3.1543232684137195</v>
      </c>
      <c r="F32" s="18"/>
      <c r="G32" s="5">
        <v>-2.9345549338672612</v>
      </c>
      <c r="H32" s="5">
        <v>-5.9341644006166376</v>
      </c>
      <c r="I32" s="5">
        <v>-7.5370621807541482</v>
      </c>
      <c r="J32" s="5">
        <v>-3.1324612738092696</v>
      </c>
      <c r="K32" s="5">
        <v>-4.4030329984058909</v>
      </c>
      <c r="L32" s="5">
        <v>-9.0562118264143834</v>
      </c>
      <c r="M32" s="5">
        <v>-4.0305799602312646</v>
      </c>
      <c r="N32" s="5">
        <v>-4.4093547492290242</v>
      </c>
      <c r="O32" s="5">
        <v>-2.5509281351970259</v>
      </c>
      <c r="P32" s="5">
        <v>-1.0449077311843666</v>
      </c>
      <c r="Q32" s="5">
        <v>-3.9804676992214993</v>
      </c>
      <c r="R32" s="5">
        <v>-2.7599142744180511</v>
      </c>
      <c r="S32" s="5">
        <v>-3.2206128956882765</v>
      </c>
      <c r="T32" s="5">
        <v>3.6892313217571342</v>
      </c>
      <c r="U32" s="5">
        <v>-2.6245437450102429</v>
      </c>
      <c r="V32" s="5">
        <v>-0.26411853298833421</v>
      </c>
      <c r="W32" s="5">
        <v>-1.3744421359657508</v>
      </c>
      <c r="X32" s="18"/>
      <c r="Y32" s="5">
        <v>-8.0297139747611013</v>
      </c>
      <c r="Z32" s="5">
        <v>0.45811397348961691</v>
      </c>
      <c r="AA32" s="5">
        <v>2.2526021471352777</v>
      </c>
      <c r="AB32" s="5">
        <v>-7.8719111761395055</v>
      </c>
      <c r="AC32" s="5">
        <v>-6.0213312946049342</v>
      </c>
      <c r="AD32" s="5">
        <v>-5.8406850409294151</v>
      </c>
      <c r="AE32" s="5">
        <v>-0.65219769709470654</v>
      </c>
      <c r="AF32" s="5">
        <v>-0.66805981703049611</v>
      </c>
      <c r="AG32" s="5">
        <v>4.329729251613017</v>
      </c>
      <c r="AH32" s="5">
        <v>-1.2003150997116734</v>
      </c>
      <c r="AI32" s="5">
        <v>-3.2206128956882765</v>
      </c>
      <c r="AJ32" s="5">
        <v>0.99912009361872123</v>
      </c>
      <c r="AK32" s="5">
        <v>-4.6892946510172777</v>
      </c>
      <c r="AL32" s="5">
        <v>-1.4555233675847745</v>
      </c>
      <c r="AM32" s="5">
        <v>-4.1074790679062971</v>
      </c>
      <c r="AN32" s="5">
        <v>-5.5548371526961091</v>
      </c>
      <c r="AO32" s="5">
        <v>-6.257742123410722</v>
      </c>
      <c r="AP32" s="5">
        <v>-7.2229163765865323</v>
      </c>
      <c r="AQ32" s="5">
        <v>3.1531440262452719</v>
      </c>
      <c r="AR32" s="5">
        <v>-2.9341638054513055</v>
      </c>
      <c r="AS32" s="5">
        <v>5.2847105825936751</v>
      </c>
      <c r="AT32" s="5">
        <v>-1.2203349471266733</v>
      </c>
      <c r="AU32" s="5">
        <v>-0.75891661132656907</v>
      </c>
      <c r="AV32" s="5">
        <v>1.0712743386989132</v>
      </c>
      <c r="AW32" s="5">
        <v>2.5562731621954526</v>
      </c>
      <c r="AX32" s="5">
        <v>2.2019793447432363</v>
      </c>
      <c r="AY32" s="5">
        <v>-14.415746943750662</v>
      </c>
      <c r="AZ32" s="5">
        <v>-12.96923263945034</v>
      </c>
      <c r="BA32" s="5">
        <v>1.3111164641266129</v>
      </c>
      <c r="BB32" s="5">
        <v>-9.2353769039949327</v>
      </c>
      <c r="BC32" s="5">
        <v>-4.3184641532635339</v>
      </c>
      <c r="BD32" s="5">
        <v>3.1454604543965559</v>
      </c>
      <c r="BE32" s="5">
        <v>5.7089942610828359</v>
      </c>
      <c r="BF32" s="5">
        <v>1.6976178668320472</v>
      </c>
      <c r="BG32" s="5">
        <v>-4.8650905796617963</v>
      </c>
      <c r="BH32" s="5">
        <v>-12.819085721641969</v>
      </c>
      <c r="BI32" s="5">
        <v>-7.3583717173233651</v>
      </c>
      <c r="BJ32" s="5">
        <v>-8.2570558149449056</v>
      </c>
      <c r="BK32" s="5">
        <v>-7.4617940854363667</v>
      </c>
      <c r="BL32" s="5">
        <v>1.9520840178175405</v>
      </c>
      <c r="BM32" s="5">
        <v>-8.0837303982165736</v>
      </c>
      <c r="BN32" s="5">
        <v>-8.2894612162679593</v>
      </c>
      <c r="BO32" s="5">
        <v>-5.9341644006166376</v>
      </c>
      <c r="BP32" s="5">
        <v>4.2560194531263136</v>
      </c>
      <c r="BQ32" s="5">
        <v>-3.9341227572235482</v>
      </c>
      <c r="BR32" s="5">
        <v>-14.943966605822411</v>
      </c>
      <c r="BS32" s="5"/>
      <c r="BT32" s="5">
        <v>-6.8099470559242974</v>
      </c>
      <c r="BU32" s="5">
        <v>-13.0036291716698</v>
      </c>
      <c r="BV32" s="5">
        <v>2.8118806439792934</v>
      </c>
      <c r="BW32" s="5">
        <v>-7.9233355793649309</v>
      </c>
      <c r="BX32" s="5">
        <v>2.0681501137164275</v>
      </c>
      <c r="BY32" s="5">
        <v>-1.4611278597722759</v>
      </c>
      <c r="BZ32" s="5">
        <v>-13.713761269884643</v>
      </c>
      <c r="CA32" s="5">
        <v>-7.8117466956702941</v>
      </c>
      <c r="CB32" s="5">
        <v>5.3013611221244474</v>
      </c>
      <c r="CC32" s="5">
        <v>-10.703672091244968</v>
      </c>
      <c r="CD32" s="5">
        <v>-9.5425475886120665</v>
      </c>
      <c r="CE32" s="5">
        <v>6.9204463252120263E-2</v>
      </c>
      <c r="CF32" s="5">
        <v>2.3439276412921259</v>
      </c>
      <c r="CG32" s="5">
        <v>-3.269871550218582</v>
      </c>
      <c r="CH32" s="5">
        <v>4.5919792838661522</v>
      </c>
      <c r="CI32" s="5">
        <v>-21.355272423136441</v>
      </c>
      <c r="CJ32" s="5">
        <v>-17.827566135818586</v>
      </c>
      <c r="CK32" s="5">
        <v>-17.88216209556694</v>
      </c>
      <c r="CL32" s="5">
        <v>2.4897781943142263</v>
      </c>
      <c r="CM32" s="5">
        <v>-1.8046932056433178</v>
      </c>
      <c r="CN32" s="5">
        <v>-6.0596514643634407</v>
      </c>
      <c r="CO32" s="5">
        <v>-8.7174333881026769</v>
      </c>
      <c r="CP32" s="5">
        <v>3.2172147160605959</v>
      </c>
      <c r="CQ32" s="5">
        <v>-7.2908290592562679</v>
      </c>
      <c r="CR32" s="5">
        <v>12.535289595797366</v>
      </c>
      <c r="CS32" s="5">
        <v>-12.461913829001077</v>
      </c>
      <c r="CT32" s="5">
        <v>-15.283592741764508</v>
      </c>
      <c r="CU32" s="5">
        <v>0.44053421156137063</v>
      </c>
      <c r="CV32" s="5">
        <v>-4.8092428379062966</v>
      </c>
      <c r="CW32" s="5">
        <v>-12.078569937924016</v>
      </c>
      <c r="CX32" s="5">
        <v>-3.594324314389425</v>
      </c>
      <c r="CY32" s="5">
        <v>9.202877176961934</v>
      </c>
      <c r="CZ32" s="36">
        <v>-8.206329752082766</v>
      </c>
      <c r="DA32" s="169">
        <v>-9.7256293958860454</v>
      </c>
    </row>
    <row r="33" spans="1:105" ht="25.5" customHeight="1" x14ac:dyDescent="0.2">
      <c r="A33" s="7">
        <v>55</v>
      </c>
      <c r="B33" s="7">
        <v>49</v>
      </c>
      <c r="C33" s="10" t="s">
        <v>50</v>
      </c>
      <c r="D33" s="10" t="s">
        <v>11</v>
      </c>
      <c r="E33" s="23">
        <v>0.73480852953339593</v>
      </c>
      <c r="F33" s="18"/>
      <c r="G33" s="5">
        <v>1.6243426430727084</v>
      </c>
      <c r="H33" s="5">
        <v>-7.6385745649791019</v>
      </c>
      <c r="I33" s="5">
        <v>-4.243224884851017</v>
      </c>
      <c r="J33" s="5">
        <v>6.7632243446437315</v>
      </c>
      <c r="K33" s="5">
        <v>-5.9830480339930006</v>
      </c>
      <c r="L33" s="5">
        <v>1.5685221064120469</v>
      </c>
      <c r="M33" s="5">
        <v>-2.9981473618539809</v>
      </c>
      <c r="N33" s="5">
        <v>-1.7032203395931447</v>
      </c>
      <c r="O33" s="5">
        <v>-4.6759654775144099E-2</v>
      </c>
      <c r="P33" s="5">
        <v>3.8398033108862819</v>
      </c>
      <c r="Q33" s="5">
        <v>1.9393569590894231</v>
      </c>
      <c r="R33" s="5">
        <v>2.2317340570619564</v>
      </c>
      <c r="S33" s="5">
        <v>7.7906295619922759</v>
      </c>
      <c r="T33" s="5">
        <v>1.7651233196216651</v>
      </c>
      <c r="U33" s="5">
        <v>4.2611306754191247</v>
      </c>
      <c r="V33" s="5">
        <v>3.8011413069529567</v>
      </c>
      <c r="W33" s="5">
        <v>2.2678040853308516</v>
      </c>
      <c r="X33" s="18"/>
      <c r="Y33" s="5">
        <v>-3.4285760912883489</v>
      </c>
      <c r="Z33" s="5">
        <v>4.2674011116662314</v>
      </c>
      <c r="AA33" s="5">
        <v>4.4809186194366077</v>
      </c>
      <c r="AB33" s="5">
        <v>-1.1385314289376254</v>
      </c>
      <c r="AC33" s="5">
        <v>2.0119731326541768</v>
      </c>
      <c r="AD33" s="5">
        <v>-8.0460863632382171</v>
      </c>
      <c r="AE33" s="5">
        <v>2.9547741004877963</v>
      </c>
      <c r="AF33" s="5">
        <v>0.90834994840940908</v>
      </c>
      <c r="AG33" s="5">
        <v>-0.20585926651003206</v>
      </c>
      <c r="AH33" s="5">
        <v>7.4369689684765063</v>
      </c>
      <c r="AI33" s="5">
        <v>7.7906295619922759</v>
      </c>
      <c r="AJ33" s="5">
        <v>4.2495504708050333</v>
      </c>
      <c r="AK33" s="5">
        <v>3.1676111934638129</v>
      </c>
      <c r="AL33" s="5">
        <v>5.5376495436166095</v>
      </c>
      <c r="AM33" s="5">
        <v>2.7892486641666352</v>
      </c>
      <c r="AN33" s="5">
        <v>-8.1594528675367002</v>
      </c>
      <c r="AO33" s="5">
        <v>0.64125989357356161</v>
      </c>
      <c r="AP33" s="5">
        <v>-12.354416569820835</v>
      </c>
      <c r="AQ33" s="5">
        <v>4.0893802365654892</v>
      </c>
      <c r="AR33" s="5">
        <v>6.8139319634484607</v>
      </c>
      <c r="AS33" s="5">
        <v>3.1966242367387281</v>
      </c>
      <c r="AT33" s="5">
        <v>-9.7407483275152629</v>
      </c>
      <c r="AU33" s="5">
        <v>-9.6099317327241351</v>
      </c>
      <c r="AV33" s="5">
        <v>-5.0106780114386851</v>
      </c>
      <c r="AW33" s="5">
        <v>1.6905315592453434</v>
      </c>
      <c r="AX33" s="5">
        <v>5.6092540662205437</v>
      </c>
      <c r="AY33" s="5">
        <v>-15.301843265174291</v>
      </c>
      <c r="AZ33" s="5">
        <v>-7.0270274769059</v>
      </c>
      <c r="BA33" s="5">
        <v>0.79255498112621581</v>
      </c>
      <c r="BB33" s="5">
        <v>-4.2160896745574519</v>
      </c>
      <c r="BC33" s="5">
        <v>5.353760220314058</v>
      </c>
      <c r="BD33" s="5">
        <v>0.37070224804098473</v>
      </c>
      <c r="BE33" s="5">
        <v>11.612356648294465</v>
      </c>
      <c r="BF33" s="5">
        <v>1.7547703096199427</v>
      </c>
      <c r="BG33" s="5">
        <v>5.751216988797637</v>
      </c>
      <c r="BH33" s="5">
        <v>-7.5501078417003811</v>
      </c>
      <c r="BI33" s="5">
        <v>2.8247409461947086</v>
      </c>
      <c r="BJ33" s="5">
        <v>-1.1044595571611637</v>
      </c>
      <c r="BK33" s="5">
        <v>-6.9225073923810356</v>
      </c>
      <c r="BL33" s="5">
        <v>19.418201942392891</v>
      </c>
      <c r="BM33" s="5">
        <v>-14.392429137437688</v>
      </c>
      <c r="BN33" s="5">
        <v>6.4564610102928768</v>
      </c>
      <c r="BO33" s="5">
        <v>-7.6385745649791019</v>
      </c>
      <c r="BP33" s="5">
        <v>1.0387772693958652</v>
      </c>
      <c r="BQ33" s="5">
        <v>-14.13808639207484</v>
      </c>
      <c r="BR33" s="5">
        <v>3.455563636672764</v>
      </c>
      <c r="BS33" s="5"/>
      <c r="BT33" s="5">
        <v>6.8832976154248655</v>
      </c>
      <c r="BU33" s="5">
        <v>-11.580350007087446</v>
      </c>
      <c r="BV33" s="5">
        <v>6.4281048072414393</v>
      </c>
      <c r="BW33" s="5">
        <v>12.460972480041733</v>
      </c>
      <c r="BX33" s="5">
        <v>25.488413296053963</v>
      </c>
      <c r="BY33" s="5">
        <v>13.378033959863131</v>
      </c>
      <c r="BZ33" s="5">
        <v>-14.608923645083536</v>
      </c>
      <c r="CA33" s="5">
        <v>-9.1299071394264502</v>
      </c>
      <c r="CB33" s="5">
        <v>13.494233685007572</v>
      </c>
      <c r="CC33" s="5">
        <v>-2.9681145454077296E-2</v>
      </c>
      <c r="CD33" s="5">
        <v>-11.479443704439788</v>
      </c>
      <c r="CE33" s="5">
        <v>11.706133579476628</v>
      </c>
      <c r="CF33" s="5">
        <v>-3.211478378145614</v>
      </c>
      <c r="CG33" s="5">
        <v>-7.8029348647937127</v>
      </c>
      <c r="CH33" s="5">
        <v>5.5821610288938359</v>
      </c>
      <c r="CI33" s="5">
        <v>3.1918709436328783</v>
      </c>
      <c r="CJ33" s="5">
        <v>-11.425716386963217</v>
      </c>
      <c r="CK33" s="5">
        <v>1.3210547823327801</v>
      </c>
      <c r="CL33" s="5">
        <v>8.4838831236717169</v>
      </c>
      <c r="CM33" s="5">
        <v>-3.7717499570277369</v>
      </c>
      <c r="CN33" s="5">
        <v>1.4112725790516549</v>
      </c>
      <c r="CO33" s="5">
        <v>-3.2023486985327878</v>
      </c>
      <c r="CP33" s="5">
        <v>14.378912846209758</v>
      </c>
      <c r="CQ33" s="5">
        <v>-16.780879027975502</v>
      </c>
      <c r="CR33" s="5">
        <v>5.2110651612411516</v>
      </c>
      <c r="CS33" s="5">
        <v>-18.711237352983467</v>
      </c>
      <c r="CT33" s="5">
        <v>2.2111478496110664</v>
      </c>
      <c r="CU33" s="5">
        <v>9.1514665730625495</v>
      </c>
      <c r="CV33" s="5">
        <v>-15.896548585374234</v>
      </c>
      <c r="CW33" s="5">
        <v>-4.7600044199289329</v>
      </c>
      <c r="CX33" s="5">
        <v>6.7033845386668389</v>
      </c>
      <c r="CY33" s="5">
        <v>6.2949174265749548</v>
      </c>
      <c r="CZ33" s="36">
        <v>-1.7212087546135137</v>
      </c>
      <c r="DA33" s="169">
        <v>6.3374084485609927</v>
      </c>
    </row>
    <row r="34" spans="1:105" ht="25.5" customHeight="1" x14ac:dyDescent="0.2">
      <c r="A34" s="7">
        <v>56</v>
      </c>
      <c r="B34" s="7">
        <v>50</v>
      </c>
      <c r="C34" s="10" t="s">
        <v>51</v>
      </c>
      <c r="D34" s="10" t="s">
        <v>11</v>
      </c>
      <c r="E34" s="23">
        <v>1.2160945800978453</v>
      </c>
      <c r="F34" s="18"/>
      <c r="G34" s="5">
        <v>0.48557760865530497</v>
      </c>
      <c r="H34" s="5">
        <v>-9.9682902844091004</v>
      </c>
      <c r="I34" s="5">
        <v>1.020863107808708</v>
      </c>
      <c r="J34" s="5">
        <v>3.185326483743026</v>
      </c>
      <c r="K34" s="5">
        <v>-2.8690633143804689</v>
      </c>
      <c r="L34" s="5">
        <v>6.946248194703216</v>
      </c>
      <c r="M34" s="5">
        <v>-1.6444427661421344</v>
      </c>
      <c r="N34" s="5">
        <v>-6.1933004419197175</v>
      </c>
      <c r="O34" s="5">
        <v>1.808048487396448</v>
      </c>
      <c r="P34" s="5">
        <v>2.8516402814297805</v>
      </c>
      <c r="Q34" s="5">
        <v>-2.5298542604456813</v>
      </c>
      <c r="R34" s="5">
        <v>7.7400014272256215</v>
      </c>
      <c r="S34" s="5">
        <v>4.5615886219852655</v>
      </c>
      <c r="T34" s="5">
        <v>3.3820698546961694</v>
      </c>
      <c r="U34" s="5">
        <v>7.4104409533081395</v>
      </c>
      <c r="V34" s="5">
        <v>4.5661184639236865</v>
      </c>
      <c r="W34" s="5">
        <v>-0.52131588286471953</v>
      </c>
      <c r="X34" s="18"/>
      <c r="Y34" s="5">
        <v>-5.1048882151438022</v>
      </c>
      <c r="Z34" s="5">
        <v>-2.6687773261364924</v>
      </c>
      <c r="AA34" s="5">
        <v>7.7032524633591635</v>
      </c>
      <c r="AB34" s="5">
        <v>12.261161975638174</v>
      </c>
      <c r="AC34" s="5">
        <v>-0.34592539425243274</v>
      </c>
      <c r="AD34" s="5">
        <v>-8.0338197729110021</v>
      </c>
      <c r="AE34" s="5">
        <v>-3.3605531180459565</v>
      </c>
      <c r="AF34" s="5">
        <v>0.9507585200436921</v>
      </c>
      <c r="AG34" s="5">
        <v>1.4454938486606324</v>
      </c>
      <c r="AH34" s="5">
        <v>8.8750388639098148</v>
      </c>
      <c r="AI34" s="5">
        <v>4.5615886219852655</v>
      </c>
      <c r="AJ34" s="5">
        <v>2.2869894141719058</v>
      </c>
      <c r="AK34" s="5">
        <v>3.1423714640513793</v>
      </c>
      <c r="AL34" s="5">
        <v>9.2105703053143557</v>
      </c>
      <c r="AM34" s="5">
        <v>4.7774708485088837</v>
      </c>
      <c r="AN34" s="5">
        <v>-5.5946704233533779</v>
      </c>
      <c r="AO34" s="5">
        <v>-2.8911951236384468</v>
      </c>
      <c r="AP34" s="5">
        <v>-15.710282287465922</v>
      </c>
      <c r="AQ34" s="5">
        <v>-6.8134647134097506</v>
      </c>
      <c r="AR34" s="5">
        <v>-8.9783078380050299</v>
      </c>
      <c r="AS34" s="5">
        <v>10.118240332299195</v>
      </c>
      <c r="AT34" s="5">
        <v>-7.6618019174763248</v>
      </c>
      <c r="AU34" s="5">
        <v>-1.1869436302369962</v>
      </c>
      <c r="AV34" s="5">
        <v>-6.307121373213505</v>
      </c>
      <c r="AW34" s="5">
        <v>4.5121471255634162</v>
      </c>
      <c r="AX34" s="5">
        <v>-8.6204252515727831E-2</v>
      </c>
      <c r="AY34" s="5">
        <v>-14.103030849006956</v>
      </c>
      <c r="AZ34" s="5">
        <v>9.7555538357596561E-4</v>
      </c>
      <c r="BA34" s="5">
        <v>3.6358322663681548</v>
      </c>
      <c r="BB34" s="5">
        <v>-0.20664891521968798</v>
      </c>
      <c r="BC34" s="5">
        <v>-6.0376692122376596</v>
      </c>
      <c r="BD34" s="5">
        <v>1.015532226822117</v>
      </c>
      <c r="BE34" s="5">
        <v>-3.8614091461443252</v>
      </c>
      <c r="BF34" s="5">
        <v>1.6093367316586296</v>
      </c>
      <c r="BG34" s="5">
        <v>15.239482844360296</v>
      </c>
      <c r="BH34" s="5">
        <v>-8.8926877840126224</v>
      </c>
      <c r="BI34" s="5">
        <v>7.1547524275778613</v>
      </c>
      <c r="BJ34" s="5">
        <v>-5.6089103390700075</v>
      </c>
      <c r="BK34" s="5"/>
      <c r="BL34" s="5">
        <v>15.871085661096558</v>
      </c>
      <c r="BM34" s="5">
        <v>-19.791433617690913</v>
      </c>
      <c r="BN34" s="5"/>
      <c r="BO34" s="5">
        <v>-9.9682902844091004</v>
      </c>
      <c r="BP34" s="5">
        <v>17.628657137939925</v>
      </c>
      <c r="BQ34" s="5">
        <v>-19.139700009238624</v>
      </c>
      <c r="BR34" s="5">
        <v>7.4131261543186255</v>
      </c>
      <c r="BS34" s="5"/>
      <c r="BT34" s="5">
        <v>11.589902157775782</v>
      </c>
      <c r="BU34" s="5"/>
      <c r="BV34" s="5">
        <v>2.6205904435370471</v>
      </c>
      <c r="BW34" s="5">
        <v>8.7788038920087104</v>
      </c>
      <c r="BX34" s="5">
        <v>11.763432989187763</v>
      </c>
      <c r="BY34" s="5">
        <v>10.391794079475474</v>
      </c>
      <c r="BZ34" s="5"/>
      <c r="CA34" s="5">
        <v>-1.1182153312370531</v>
      </c>
      <c r="CB34" s="5"/>
      <c r="CC34" s="5"/>
      <c r="CD34" s="5">
        <v>7.090106721878243</v>
      </c>
      <c r="CE34" s="5">
        <v>2.6944324190722568</v>
      </c>
      <c r="CF34" s="5">
        <v>7.2654258302168415</v>
      </c>
      <c r="CG34" s="5">
        <v>6.1378186236357379</v>
      </c>
      <c r="CH34" s="5"/>
      <c r="CI34" s="5"/>
      <c r="CJ34" s="5"/>
      <c r="CK34" s="5"/>
      <c r="CL34" s="5">
        <v>2.5011673381811477</v>
      </c>
      <c r="CM34" s="5">
        <v>1.985956572472702</v>
      </c>
      <c r="CN34" s="5">
        <v>-2.9455423215648153</v>
      </c>
      <c r="CO34" s="5"/>
      <c r="CP34" s="5"/>
      <c r="CQ34" s="5"/>
      <c r="CR34" s="5"/>
      <c r="CS34" s="5">
        <v>1.6393923186018498</v>
      </c>
      <c r="CT34" s="5">
        <v>-1.9334582889872252</v>
      </c>
      <c r="CU34" s="5">
        <v>18.548372382562633</v>
      </c>
      <c r="CV34" s="5">
        <v>-5.4582366796233828</v>
      </c>
      <c r="CW34" s="5"/>
      <c r="CX34" s="5">
        <v>2.2005725460302585</v>
      </c>
      <c r="CY34" s="5"/>
      <c r="CZ34" s="36"/>
      <c r="DA34" s="169">
        <v>-4.6317273907149854</v>
      </c>
    </row>
    <row r="35" spans="1:105" ht="25.5" customHeight="1" x14ac:dyDescent="0.2">
      <c r="A35" s="7">
        <v>57</v>
      </c>
      <c r="B35" s="7">
        <v>51</v>
      </c>
      <c r="C35" s="10" t="s">
        <v>52</v>
      </c>
      <c r="D35" s="10" t="s">
        <v>11</v>
      </c>
      <c r="E35" s="23">
        <v>-0.51797502961079545</v>
      </c>
      <c r="F35" s="18"/>
      <c r="G35" s="5">
        <v>-2.811982917692589</v>
      </c>
      <c r="H35" s="5">
        <v>-10.388357751360267</v>
      </c>
      <c r="I35" s="5">
        <v>-2.6471293831885845</v>
      </c>
      <c r="J35" s="5">
        <v>3.8757206181605994</v>
      </c>
      <c r="K35" s="5">
        <v>-6.161408584173401</v>
      </c>
      <c r="L35" s="5">
        <v>4.8603796556636141</v>
      </c>
      <c r="M35" s="5">
        <v>-0.97807048881225001</v>
      </c>
      <c r="N35" s="5">
        <v>-9.2319694608081448</v>
      </c>
      <c r="O35" s="5">
        <v>3.4250240432072516</v>
      </c>
      <c r="P35" s="5">
        <v>4.2612095339458591</v>
      </c>
      <c r="Q35" s="5">
        <v>0.31425113290853801</v>
      </c>
      <c r="R35" s="5">
        <v>-6.6502231897521895</v>
      </c>
      <c r="S35" s="5">
        <v>6.4218504831264482</v>
      </c>
      <c r="T35" s="5">
        <v>1.7430335059775786</v>
      </c>
      <c r="U35" s="5">
        <v>-2.0927083591321463</v>
      </c>
      <c r="V35" s="5">
        <v>-2.6131425507323627</v>
      </c>
      <c r="W35" s="5">
        <v>1.3646285248632282</v>
      </c>
      <c r="X35" s="18"/>
      <c r="Y35" s="5">
        <v>-10.479285099019691</v>
      </c>
      <c r="Z35" s="5">
        <v>-2.7234576756487527</v>
      </c>
      <c r="AA35" s="5">
        <v>1.4863982167229324</v>
      </c>
      <c r="AB35" s="5">
        <v>-4.4760822316709579</v>
      </c>
      <c r="AC35" s="5">
        <v>-3.8831012452283105</v>
      </c>
      <c r="AD35" s="5">
        <v>-2.1695863712217758</v>
      </c>
      <c r="AE35" s="5">
        <v>10.031169488452257</v>
      </c>
      <c r="AF35" s="5">
        <v>4.9813039677476993</v>
      </c>
      <c r="AG35" s="5">
        <v>-1.6056166215040051</v>
      </c>
      <c r="AH35" s="5">
        <v>8.2812347084295865</v>
      </c>
      <c r="AI35" s="5">
        <v>6.4218504831264482</v>
      </c>
      <c r="AJ35" s="5">
        <v>8.4166597697670085</v>
      </c>
      <c r="AK35" s="5">
        <v>3.5293074236997484</v>
      </c>
      <c r="AL35" s="5">
        <v>-6.9055039763470987</v>
      </c>
      <c r="AM35" s="5">
        <v>4.0144315243237259</v>
      </c>
      <c r="AN35" s="5">
        <v>-9.5143787656456809</v>
      </c>
      <c r="AO35" s="5">
        <v>-0.33454815929388815</v>
      </c>
      <c r="AP35" s="5">
        <v>-17.625055950924235</v>
      </c>
      <c r="AQ35" s="5">
        <v>6.793231916239904</v>
      </c>
      <c r="AR35" s="5">
        <v>5.0745507306091184</v>
      </c>
      <c r="AS35" s="5">
        <v>10.738479084845032</v>
      </c>
      <c r="AT35" s="5">
        <v>-6.0426623264923407</v>
      </c>
      <c r="AU35" s="5">
        <v>-10.23301886341897</v>
      </c>
      <c r="AV35" s="5">
        <v>0.21068778869759086</v>
      </c>
      <c r="AW35" s="5">
        <v>-3.8962464040471971</v>
      </c>
      <c r="AX35" s="5">
        <v>-1.5038032763383526</v>
      </c>
      <c r="AY35" s="5">
        <v>-15.050498610116207</v>
      </c>
      <c r="AZ35" s="5">
        <v>-11.993515521246572</v>
      </c>
      <c r="BA35" s="5">
        <v>9.8077463648471621</v>
      </c>
      <c r="BB35" s="5">
        <v>18.547885157337205</v>
      </c>
      <c r="BC35" s="5">
        <v>-1.5514251253234903</v>
      </c>
      <c r="BD35" s="5">
        <v>-5.6921994085014305</v>
      </c>
      <c r="BE35" s="5">
        <v>10.306604975303976</v>
      </c>
      <c r="BF35" s="5">
        <v>-7.1809839987885908</v>
      </c>
      <c r="BG35" s="5">
        <v>22.761783716314682</v>
      </c>
      <c r="BH35" s="5">
        <v>-15.997465749670724</v>
      </c>
      <c r="BI35" s="5">
        <v>12.22471381405142</v>
      </c>
      <c r="BJ35" s="5">
        <v>-7.4718593528850121</v>
      </c>
      <c r="BK35" s="5"/>
      <c r="BL35" s="5">
        <v>3.5818839181126023</v>
      </c>
      <c r="BM35" s="5"/>
      <c r="BN35" s="5"/>
      <c r="BO35" s="5">
        <v>-10.388357751360267</v>
      </c>
      <c r="BP35" s="5"/>
      <c r="BQ35" s="5"/>
      <c r="BR35" s="5">
        <v>1.829750316401487</v>
      </c>
      <c r="BS35" s="5"/>
      <c r="BT35" s="5">
        <v>-2.3572743634296316</v>
      </c>
      <c r="BU35" s="5"/>
      <c r="BV35" s="5">
        <v>3.8936662035935896</v>
      </c>
      <c r="BW35" s="5"/>
      <c r="BX35" s="5">
        <v>-0.52983023339116642</v>
      </c>
      <c r="BY35" s="5"/>
      <c r="BZ35" s="5"/>
      <c r="CA35" s="5">
        <v>-12.096479107849355</v>
      </c>
      <c r="CB35" s="5"/>
      <c r="CC35" s="5"/>
      <c r="CD35" s="5"/>
      <c r="CE35" s="5"/>
      <c r="CF35" s="5"/>
      <c r="CG35" s="5"/>
      <c r="CH35" s="5"/>
      <c r="CI35" s="5"/>
      <c r="CJ35" s="5"/>
      <c r="CK35" s="5"/>
      <c r="CL35" s="5"/>
      <c r="CM35" s="5"/>
      <c r="CN35" s="5"/>
      <c r="CO35" s="5"/>
      <c r="CP35" s="5"/>
      <c r="CQ35" s="5"/>
      <c r="CR35" s="5"/>
      <c r="CS35" s="5"/>
      <c r="CT35" s="5"/>
      <c r="CU35" s="5"/>
      <c r="CV35" s="5"/>
      <c r="CW35" s="5"/>
      <c r="CX35" s="5"/>
      <c r="CY35" s="5"/>
      <c r="CZ35" s="36"/>
      <c r="DA35" s="169"/>
    </row>
    <row r="36" spans="1:105" ht="25.5" customHeight="1" x14ac:dyDescent="0.2">
      <c r="A36" s="7">
        <v>58</v>
      </c>
      <c r="B36" s="7">
        <v>52</v>
      </c>
      <c r="C36" s="10" t="s">
        <v>53</v>
      </c>
      <c r="D36" s="10" t="s">
        <v>29</v>
      </c>
      <c r="E36" s="23">
        <v>0.12499601314793551</v>
      </c>
      <c r="F36" s="18"/>
      <c r="G36" s="5">
        <v>-6.1509949799588242</v>
      </c>
      <c r="H36" s="5">
        <v>-5.7521538503930003</v>
      </c>
      <c r="I36" s="5">
        <v>-0.24931268016776187</v>
      </c>
      <c r="J36" s="5">
        <v>3.1829929059435784</v>
      </c>
      <c r="K36" s="5">
        <v>-4.0400641981606356</v>
      </c>
      <c r="L36" s="5">
        <v>-1.0784855342965756</v>
      </c>
      <c r="M36" s="5">
        <v>6.7573748102740439</v>
      </c>
      <c r="N36" s="5">
        <v>-3.1118511874951054</v>
      </c>
      <c r="O36" s="5">
        <v>2.2664389860954088</v>
      </c>
      <c r="P36" s="5">
        <v>1.9207737660695585</v>
      </c>
      <c r="Q36" s="5">
        <v>-2.7267702671134657</v>
      </c>
      <c r="R36" s="5">
        <v>-2.1649505182892455</v>
      </c>
      <c r="S36" s="5">
        <v>-8.5036548508543888</v>
      </c>
      <c r="T36" s="5">
        <v>4.5039792086915043</v>
      </c>
      <c r="U36" s="5">
        <v>0.48090621123192534</v>
      </c>
      <c r="V36" s="5">
        <v>0.68420135320121744</v>
      </c>
      <c r="W36" s="5">
        <v>4.5286375610432117</v>
      </c>
      <c r="X36" s="18"/>
      <c r="Y36" s="5">
        <v>-4.7018698606884186</v>
      </c>
      <c r="Z36" s="5">
        <v>4.219623584401063</v>
      </c>
      <c r="AA36" s="5">
        <v>-5.4779381884399356</v>
      </c>
      <c r="AB36" s="5">
        <v>1.2460875920015013</v>
      </c>
      <c r="AC36" s="5">
        <v>-2.7708975756420813</v>
      </c>
      <c r="AD36" s="5">
        <v>6.2683023540273126</v>
      </c>
      <c r="AE36" s="5">
        <v>-1.2339885720032839</v>
      </c>
      <c r="AF36" s="5">
        <v>2.8407969062073164</v>
      </c>
      <c r="AG36" s="5">
        <v>6.5815572971900025</v>
      </c>
      <c r="AH36" s="5">
        <v>4.7416460535913245</v>
      </c>
      <c r="AI36" s="5">
        <v>-8.5036548508543888</v>
      </c>
      <c r="AJ36" s="5">
        <v>11.400579898904155</v>
      </c>
      <c r="AK36" s="5">
        <v>3.1643118419418101</v>
      </c>
      <c r="AL36" s="5">
        <v>-4.2921589458206171</v>
      </c>
      <c r="AM36" s="5">
        <v>7.392732199988771</v>
      </c>
      <c r="AN36" s="5">
        <v>-4.2126528717593601</v>
      </c>
      <c r="AO36" s="5">
        <v>5.0032077163418052</v>
      </c>
      <c r="AP36" s="5">
        <v>-2.7388476032431583</v>
      </c>
      <c r="AQ36" s="5">
        <v>-5.0849924293410282</v>
      </c>
      <c r="AR36" s="5">
        <v>-3.3056210946569706</v>
      </c>
      <c r="AS36" s="5">
        <v>1.621313301668053</v>
      </c>
      <c r="AT36" s="5">
        <v>0.15268779309622005</v>
      </c>
      <c r="AU36" s="5">
        <v>-4.1214312827739548</v>
      </c>
      <c r="AV36" s="5">
        <v>-2.6834330640794661</v>
      </c>
      <c r="AW36" s="5">
        <v>2.0462461965652921</v>
      </c>
      <c r="AX36" s="5">
        <v>-1.3668774584108121</v>
      </c>
      <c r="AY36" s="5">
        <v>-3.8928512057477178</v>
      </c>
      <c r="AZ36" s="5">
        <v>1.6882325543621732</v>
      </c>
      <c r="BA36" s="5">
        <v>-1.1849733816628429</v>
      </c>
      <c r="BB36" s="5">
        <v>2.1661668803140941</v>
      </c>
      <c r="BC36" s="5">
        <v>-3.1015709098625166E-2</v>
      </c>
      <c r="BD36" s="5">
        <v>-1.2136174412957388</v>
      </c>
      <c r="BE36" s="5">
        <v>0.24047471205363991</v>
      </c>
      <c r="BF36" s="5">
        <v>-0.77129697261651131</v>
      </c>
      <c r="BG36" s="5">
        <v>6.0203016997997736</v>
      </c>
      <c r="BH36" s="5">
        <v>-0.39788852620343107</v>
      </c>
      <c r="BI36" s="5">
        <v>-4.5889583416924324</v>
      </c>
      <c r="BJ36" s="5">
        <v>-6.7416220161744747</v>
      </c>
      <c r="BK36" s="5">
        <v>-10.36076638400128</v>
      </c>
      <c r="BL36" s="5">
        <v>14.687418845366466</v>
      </c>
      <c r="BM36" s="5">
        <v>3.0721736283540082</v>
      </c>
      <c r="BN36" s="5">
        <v>2.3682887150611975</v>
      </c>
      <c r="BO36" s="5">
        <v>-5.7521538503930003</v>
      </c>
      <c r="BP36" s="5">
        <v>1.7479207608161431</v>
      </c>
      <c r="BQ36" s="5">
        <v>-6.1568340051545789</v>
      </c>
      <c r="BR36" s="5">
        <v>5.9087841908378067</v>
      </c>
      <c r="BS36" s="5"/>
      <c r="BT36" s="5">
        <v>7.6581732768230495</v>
      </c>
      <c r="BU36" s="5">
        <v>-17.156483588133014</v>
      </c>
      <c r="BV36" s="5">
        <v>0.71826257424038431</v>
      </c>
      <c r="BW36" s="5">
        <v>6.5590584956387943</v>
      </c>
      <c r="BX36" s="5">
        <v>3.2724332872661677</v>
      </c>
      <c r="BY36" s="5">
        <v>6.4870828484094147</v>
      </c>
      <c r="BZ36" s="5">
        <v>-4.8926234211067907</v>
      </c>
      <c r="CA36" s="5">
        <v>8.8521855508650589</v>
      </c>
      <c r="CB36" s="5">
        <v>0.31629072686844495</v>
      </c>
      <c r="CC36" s="5">
        <v>1.7201161900783148</v>
      </c>
      <c r="CD36" s="5">
        <v>-3.8826197127502695</v>
      </c>
      <c r="CE36" s="5">
        <v>7.1303068051193463</v>
      </c>
      <c r="CF36" s="5">
        <v>0.51314029086805135</v>
      </c>
      <c r="CG36" s="5">
        <v>-4.0559820364163386</v>
      </c>
      <c r="CH36" s="5">
        <v>-6.2473567574689355</v>
      </c>
      <c r="CI36" s="5">
        <v>-3.4363939969709776</v>
      </c>
      <c r="CJ36" s="5">
        <v>-11.295290276978392</v>
      </c>
      <c r="CK36" s="5">
        <v>-1.7607998467638453</v>
      </c>
      <c r="CL36" s="5">
        <v>0.74915271505022929</v>
      </c>
      <c r="CM36" s="5">
        <v>-7.8489207380121826</v>
      </c>
      <c r="CN36" s="5">
        <v>-15.733396990236983</v>
      </c>
      <c r="CO36" s="5">
        <v>3.6834916621412788</v>
      </c>
      <c r="CP36" s="5">
        <v>10.710629117196135</v>
      </c>
      <c r="CQ36" s="5">
        <v>-13.467375605918249</v>
      </c>
      <c r="CR36" s="5">
        <v>-4.886773989778419</v>
      </c>
      <c r="CS36" s="5">
        <v>3.2234065287550635</v>
      </c>
      <c r="CT36" s="5">
        <v>-6.0161374563221841</v>
      </c>
      <c r="CU36" s="5">
        <v>-1.9948488122219459</v>
      </c>
      <c r="CV36" s="5">
        <v>-5.9309732835189948</v>
      </c>
      <c r="CW36" s="5">
        <v>-6.3927489312664676</v>
      </c>
      <c r="CX36" s="5">
        <v>1.4671956982719934</v>
      </c>
      <c r="CY36" s="5">
        <v>-0.55429323641364192</v>
      </c>
      <c r="CZ36" s="36">
        <v>-11.641759398540614</v>
      </c>
      <c r="DA36" s="169">
        <v>3.4680553189336081</v>
      </c>
    </row>
    <row r="37" spans="1:105" ht="25.5" customHeight="1" x14ac:dyDescent="0.2">
      <c r="A37" s="7">
        <v>59</v>
      </c>
      <c r="B37" s="7">
        <v>53</v>
      </c>
      <c r="C37" s="10" t="s">
        <v>91</v>
      </c>
      <c r="D37" s="10" t="s">
        <v>31</v>
      </c>
      <c r="E37" s="23">
        <v>-0.43107960022148006</v>
      </c>
      <c r="F37" s="18"/>
      <c r="G37" s="5">
        <v>-5.8503524946274226</v>
      </c>
      <c r="H37" s="5">
        <v>0.56662159810243651</v>
      </c>
      <c r="I37" s="5">
        <v>-1.1680137472414032</v>
      </c>
      <c r="J37" s="5">
        <v>4.7159395572174603</v>
      </c>
      <c r="K37" s="5">
        <v>-4.4007072348107172</v>
      </c>
      <c r="L37" s="5">
        <v>-9.5052783430162435E-2</v>
      </c>
      <c r="M37" s="5">
        <v>-4.6795902648574454</v>
      </c>
      <c r="N37" s="5">
        <v>-2.3353388746818879</v>
      </c>
      <c r="O37" s="5">
        <v>-1.0334144360522757</v>
      </c>
      <c r="P37" s="5">
        <v>-0.17948012233787836</v>
      </c>
      <c r="Q37" s="5">
        <v>-0.6342876654902625</v>
      </c>
      <c r="R37" s="5">
        <v>-2.3815760159161385</v>
      </c>
      <c r="S37" s="5">
        <v>5.2212533271443604</v>
      </c>
      <c r="T37" s="5">
        <v>5.8675795269368933</v>
      </c>
      <c r="U37" s="5">
        <v>1.0751677462258442</v>
      </c>
      <c r="V37" s="5">
        <v>2.3769665306695131</v>
      </c>
      <c r="W37" s="5">
        <v>6.2905651756416603E-2</v>
      </c>
      <c r="X37" s="18"/>
      <c r="Y37" s="5">
        <v>-6.7327621904471755</v>
      </c>
      <c r="Z37" s="5">
        <v>1.6546954963834963</v>
      </c>
      <c r="AA37" s="5">
        <v>-1.1454451944575936</v>
      </c>
      <c r="AB37" s="5">
        <v>6.4034562921982641</v>
      </c>
      <c r="AC37" s="5">
        <v>0.22428083425539569</v>
      </c>
      <c r="AD37" s="5">
        <v>-3.7475345358309724</v>
      </c>
      <c r="AE37" s="5">
        <v>0.79445306039669106</v>
      </c>
      <c r="AF37" s="5">
        <v>3.3674585298592632</v>
      </c>
      <c r="AG37" s="5">
        <v>5.0751618779882364</v>
      </c>
      <c r="AH37" s="5">
        <v>-2.5503532726123055</v>
      </c>
      <c r="AI37" s="5">
        <v>5.2212533271443604</v>
      </c>
      <c r="AJ37" s="5">
        <v>-0.61204777517243514</v>
      </c>
      <c r="AK37" s="5">
        <v>0.98010650055461923</v>
      </c>
      <c r="AL37" s="5">
        <v>1.8669530343126439</v>
      </c>
      <c r="AM37" s="5">
        <v>0.21009196222449589</v>
      </c>
      <c r="AN37" s="5">
        <v>-8.2164877575005733</v>
      </c>
      <c r="AO37" s="5">
        <v>3.2075671147938749</v>
      </c>
      <c r="AP37" s="5">
        <v>-4.8550631157610624</v>
      </c>
      <c r="AQ37" s="5">
        <v>-0.74977159013482009</v>
      </c>
      <c r="AR37" s="5">
        <v>-1.5923636166303581</v>
      </c>
      <c r="AS37" s="5">
        <v>10.862376514980866</v>
      </c>
      <c r="AT37" s="5">
        <v>0.9007150493528755</v>
      </c>
      <c r="AU37" s="5">
        <v>-7.1391823460314257</v>
      </c>
      <c r="AV37" s="5">
        <v>-2.0344899673261665</v>
      </c>
      <c r="AW37" s="5">
        <v>2.7053876790408964</v>
      </c>
      <c r="AX37" s="5">
        <v>1.564025849551804</v>
      </c>
      <c r="AY37" s="5">
        <v>-7.9893020611053487</v>
      </c>
      <c r="AZ37" s="5">
        <v>-0.69812258014041362</v>
      </c>
      <c r="BA37" s="5">
        <v>-2.3118207378757489</v>
      </c>
      <c r="BB37" s="5">
        <v>-7.4302125670252011</v>
      </c>
      <c r="BC37" s="5">
        <v>1.8878105093768198</v>
      </c>
      <c r="BD37" s="5">
        <v>-4.0444247226550019</v>
      </c>
      <c r="BE37" s="5">
        <v>3.9226390600978362</v>
      </c>
      <c r="BF37" s="5">
        <v>-0.30252174878611271</v>
      </c>
      <c r="BG37" s="5">
        <v>4.2882205982314261</v>
      </c>
      <c r="BH37" s="5">
        <v>-8.4653434872949163</v>
      </c>
      <c r="BI37" s="5">
        <v>-0.46742862096975557</v>
      </c>
      <c r="BJ37" s="5">
        <v>-10.187151355498166</v>
      </c>
      <c r="BK37" s="5">
        <v>-4.0453799157438937</v>
      </c>
      <c r="BL37" s="5">
        <v>16.769938029421688</v>
      </c>
      <c r="BM37" s="5">
        <v>-6.3747071417604957</v>
      </c>
      <c r="BN37" s="5">
        <v>8.6591655894930781</v>
      </c>
      <c r="BO37" s="5">
        <v>0.56662159810243651</v>
      </c>
      <c r="BP37" s="5">
        <v>-1.1408907684640326</v>
      </c>
      <c r="BQ37" s="5">
        <v>3.122130610060168</v>
      </c>
      <c r="BR37" s="5">
        <v>1.5443500365029763</v>
      </c>
      <c r="BS37" s="5">
        <v>-11.998441391834248</v>
      </c>
      <c r="BT37" s="5">
        <v>5.6250781892691606</v>
      </c>
      <c r="BU37" s="5">
        <v>-8.4595399048182287</v>
      </c>
      <c r="BV37" s="5">
        <v>-10.748880971803203</v>
      </c>
      <c r="BW37" s="5">
        <v>13.765658428062679</v>
      </c>
      <c r="BX37" s="5">
        <v>19.76573340365556</v>
      </c>
      <c r="BY37" s="5">
        <v>1.9571580636348216</v>
      </c>
      <c r="BZ37" s="5">
        <v>-17.012235238591515</v>
      </c>
      <c r="CA37" s="5">
        <v>-6.475162457653262</v>
      </c>
      <c r="CB37" s="5">
        <v>4.2352186797508935</v>
      </c>
      <c r="CC37" s="5">
        <v>3.4236774714551004</v>
      </c>
      <c r="CD37" s="5">
        <v>-11.389097818657369</v>
      </c>
      <c r="CE37" s="5">
        <v>5.0252486998541812</v>
      </c>
      <c r="CF37" s="5">
        <v>10.724271623172349</v>
      </c>
      <c r="CG37" s="5">
        <v>15.541156336264848</v>
      </c>
      <c r="CH37" s="5">
        <v>-2.3852238912232764</v>
      </c>
      <c r="CI37" s="5">
        <v>-7.3511052835566488</v>
      </c>
      <c r="CJ37" s="5">
        <v>-10.394597049282126</v>
      </c>
      <c r="CK37" s="5">
        <v>2.8546355729732937</v>
      </c>
      <c r="CL37" s="5">
        <v>0.32031300853564915</v>
      </c>
      <c r="CM37" s="5">
        <v>-6.4497175893250613</v>
      </c>
      <c r="CN37" s="5">
        <v>-3.0218575849913449</v>
      </c>
      <c r="CO37" s="5">
        <v>2.5391483615332078</v>
      </c>
      <c r="CP37" s="5">
        <v>11.711483990613864</v>
      </c>
      <c r="CQ37" s="5">
        <v>-27.122854431119826</v>
      </c>
      <c r="CR37" s="5">
        <v>-6.6460839318459506</v>
      </c>
      <c r="CS37" s="5">
        <v>-0.22252007015134723</v>
      </c>
      <c r="CT37" s="5">
        <v>-6.4966062742196584</v>
      </c>
      <c r="CU37" s="5">
        <v>4.2258084258115645</v>
      </c>
      <c r="CV37" s="5">
        <v>-14.489564963125162</v>
      </c>
      <c r="CW37" s="5">
        <v>-15.037719219136278</v>
      </c>
      <c r="CX37" s="5">
        <v>-3.7544247028351521</v>
      </c>
      <c r="CY37" s="5">
        <v>4.2065812932903199</v>
      </c>
      <c r="CZ37" s="36">
        <v>-4.6124243501826356</v>
      </c>
      <c r="DA37" s="169">
        <v>5.1739303602913864</v>
      </c>
    </row>
    <row r="38" spans="1:105" ht="25.5" customHeight="1" x14ac:dyDescent="0.2">
      <c r="A38" s="7">
        <v>61</v>
      </c>
      <c r="B38" s="7">
        <v>55</v>
      </c>
      <c r="C38" s="10" t="s">
        <v>89</v>
      </c>
      <c r="D38" s="10" t="s">
        <v>31</v>
      </c>
      <c r="E38" s="23">
        <v>0.52883799274025023</v>
      </c>
      <c r="F38" s="18"/>
      <c r="G38" s="5">
        <v>-5.7718618371624189</v>
      </c>
      <c r="H38" s="5">
        <v>-1.7298819349582573</v>
      </c>
      <c r="I38" s="5">
        <v>1.0749900560150536</v>
      </c>
      <c r="J38" s="5">
        <v>1.2383828196332445</v>
      </c>
      <c r="K38" s="5">
        <v>5.734425540557325</v>
      </c>
      <c r="L38" s="5">
        <v>-4.7058741675895277</v>
      </c>
      <c r="M38" s="5">
        <v>1.4780773283066821</v>
      </c>
      <c r="N38" s="5">
        <v>-4.5972704887857674</v>
      </c>
      <c r="O38" s="5">
        <v>0.55629992011107277</v>
      </c>
      <c r="P38" s="5">
        <v>-1.6358315559517393</v>
      </c>
      <c r="Q38" s="5">
        <v>3.4002126993752313</v>
      </c>
      <c r="R38" s="5">
        <v>1.5870415387776404</v>
      </c>
      <c r="S38" s="5">
        <v>-5.1040475850761169</v>
      </c>
      <c r="T38" s="5">
        <v>4.9620302880742884</v>
      </c>
      <c r="U38" s="5">
        <v>1.7441170512200301</v>
      </c>
      <c r="V38" s="5">
        <v>6.7636679213584898</v>
      </c>
      <c r="W38" s="5">
        <v>-1.6336627142963778</v>
      </c>
      <c r="X38" s="18"/>
      <c r="Y38" s="5">
        <v>-1.9991164048724812</v>
      </c>
      <c r="Z38" s="5">
        <v>-12.492590507664303</v>
      </c>
      <c r="AA38" s="5">
        <v>-5.3336308248512978</v>
      </c>
      <c r="AB38" s="5">
        <v>-2.5487912678071183</v>
      </c>
      <c r="AC38" s="5">
        <v>-3.5179651727684131</v>
      </c>
      <c r="AD38" s="5">
        <v>-0.49466285090655049</v>
      </c>
      <c r="AE38" s="5">
        <v>1.6500732505503493</v>
      </c>
      <c r="AF38" s="5">
        <v>-7.8443938094723933</v>
      </c>
      <c r="AG38" s="5">
        <v>13.237196704335446</v>
      </c>
      <c r="AH38" s="5">
        <v>-6.4635060337274268</v>
      </c>
      <c r="AI38" s="5">
        <v>-5.1040475850761169</v>
      </c>
      <c r="AJ38" s="5">
        <v>-1.9730217502429639</v>
      </c>
      <c r="AK38" s="5">
        <v>4.3979340099829756</v>
      </c>
      <c r="AL38" s="5">
        <v>0.66429717445683423</v>
      </c>
      <c r="AM38" s="5">
        <v>3.7397295184128296</v>
      </c>
      <c r="AN38" s="5">
        <v>1.0091539215334819</v>
      </c>
      <c r="AO38" s="5">
        <v>0.49062375625513255</v>
      </c>
      <c r="AP38" s="5">
        <v>-1.7972370073768502</v>
      </c>
      <c r="AQ38" s="5">
        <v>3.2715897330960075</v>
      </c>
      <c r="AR38" s="5">
        <v>11.032262074245381</v>
      </c>
      <c r="AS38" s="5">
        <v>6.702179687701971</v>
      </c>
      <c r="AT38" s="5">
        <v>-0.26193140095807621</v>
      </c>
      <c r="AU38" s="5">
        <v>4.9642984395982239</v>
      </c>
      <c r="AV38" s="5">
        <v>1.0556717771453918</v>
      </c>
      <c r="AW38" s="5">
        <v>8.1329033147979715</v>
      </c>
      <c r="AX38" s="5">
        <v>-4.2411163017322338</v>
      </c>
      <c r="AY38" s="5">
        <v>0.9914923082420728</v>
      </c>
      <c r="AZ38" s="5">
        <v>4.4586814792022977</v>
      </c>
      <c r="BA38" s="5">
        <v>-1.3293864272599052</v>
      </c>
      <c r="BB38" s="5">
        <v>0.78806267081894532</v>
      </c>
      <c r="BC38" s="5">
        <v>-1.32470404588544</v>
      </c>
      <c r="BD38" s="5">
        <v>0.23224574555163713</v>
      </c>
      <c r="BE38" s="5">
        <v>-1.5678148027258629</v>
      </c>
      <c r="BF38" s="5">
        <v>-4.627738100568024E-2</v>
      </c>
      <c r="BG38" s="5">
        <v>9.1916660562323074</v>
      </c>
      <c r="BH38" s="5">
        <v>-6.8161986534225605</v>
      </c>
      <c r="BI38" s="5">
        <v>1.6426934480278419</v>
      </c>
      <c r="BJ38" s="5">
        <v>-6.322505203956382</v>
      </c>
      <c r="BK38" s="5"/>
      <c r="BL38" s="5"/>
      <c r="BM38" s="5"/>
      <c r="BN38" s="5"/>
      <c r="BO38" s="5">
        <v>-1.7298819349582573</v>
      </c>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36"/>
      <c r="DA38" s="169"/>
    </row>
    <row r="39" spans="1:105" ht="25.5" customHeight="1" x14ac:dyDescent="0.2">
      <c r="A39" s="7">
        <v>62</v>
      </c>
      <c r="B39" s="7">
        <v>56</v>
      </c>
      <c r="C39" s="10" t="s">
        <v>90</v>
      </c>
      <c r="D39" s="10" t="s">
        <v>31</v>
      </c>
      <c r="E39" s="23">
        <v>-1.2402713061101522</v>
      </c>
      <c r="F39" s="18"/>
      <c r="G39" s="5">
        <v>-3.9594115767090585</v>
      </c>
      <c r="H39" s="5">
        <v>5.185363627989247</v>
      </c>
      <c r="I39" s="5">
        <v>-4.3396016253601033</v>
      </c>
      <c r="J39" s="5">
        <v>14.335313237555063</v>
      </c>
      <c r="K39" s="5">
        <v>-8.742707918762747</v>
      </c>
      <c r="L39" s="5">
        <v>9.7671702184385794</v>
      </c>
      <c r="M39" s="5">
        <v>-20.363555117152472</v>
      </c>
      <c r="N39" s="5">
        <v>-6.5218131237125974</v>
      </c>
      <c r="O39" s="5">
        <v>3.0128096611497597</v>
      </c>
      <c r="P39" s="5">
        <v>-1.7464669969154016</v>
      </c>
      <c r="Q39" s="5">
        <v>-1.6846359844835348</v>
      </c>
      <c r="R39" s="5">
        <v>1.9510145536887364</v>
      </c>
      <c r="S39" s="5">
        <v>-4.0896950723343579</v>
      </c>
      <c r="T39" s="5">
        <v>3.4179631348933555</v>
      </c>
      <c r="U39" s="5">
        <v>6.0843902764040436</v>
      </c>
      <c r="V39" s="5">
        <v>0.20922033502994708</v>
      </c>
      <c r="W39" s="5">
        <v>-2.9619947155513131</v>
      </c>
      <c r="X39" s="18"/>
      <c r="Y39" s="5">
        <v>-9.1306409833324551</v>
      </c>
      <c r="Z39" s="5">
        <v>-6.3150386264954932</v>
      </c>
      <c r="AA39" s="5">
        <v>1.3923421032598569</v>
      </c>
      <c r="AB39" s="5">
        <v>10.294332051763341</v>
      </c>
      <c r="AC39" s="5">
        <v>-13.657026156280132</v>
      </c>
      <c r="AD39" s="5">
        <v>-22.759328022064828</v>
      </c>
      <c r="AE39" s="5">
        <v>9.2698494992696681</v>
      </c>
      <c r="AF39" s="5">
        <v>2.4500689515650365</v>
      </c>
      <c r="AG39" s="5">
        <v>6.7289770580830321</v>
      </c>
      <c r="AH39" s="5">
        <v>-16.24926076820374</v>
      </c>
      <c r="AI39" s="5">
        <v>-4.0896950723343579</v>
      </c>
      <c r="AJ39" s="5">
        <v>3.369364698620835</v>
      </c>
      <c r="AK39" s="5">
        <v>13.243835986183676</v>
      </c>
      <c r="AL39" s="5">
        <v>2.1227705882737453</v>
      </c>
      <c r="AM39" s="5">
        <v>12.404466246199746</v>
      </c>
      <c r="AN39" s="5">
        <v>15.545727836624863</v>
      </c>
      <c r="AO39" s="5">
        <v>16.875975767455856</v>
      </c>
      <c r="AP39" s="5">
        <v>-3.4204557173918886</v>
      </c>
      <c r="AQ39" s="5">
        <v>-0.20140516294369348</v>
      </c>
      <c r="AR39" s="5">
        <v>7.3637829105587542</v>
      </c>
      <c r="AS39" s="5">
        <v>5.5521070742064111</v>
      </c>
      <c r="AT39" s="5">
        <v>-10.943538611640356</v>
      </c>
      <c r="AU39" s="5">
        <v>-7.4066076692409908</v>
      </c>
      <c r="AV39" s="5">
        <v>12.155935294844156</v>
      </c>
      <c r="AW39" s="5">
        <v>18.350376921003679</v>
      </c>
      <c r="AX39" s="5">
        <v>-10.730996208410609</v>
      </c>
      <c r="AY39" s="5">
        <v>-27.52504215001737</v>
      </c>
      <c r="AZ39" s="5">
        <v>3.8200191210080803</v>
      </c>
      <c r="BA39" s="5">
        <v>-4.1682421200844999</v>
      </c>
      <c r="BB39" s="5">
        <v>-3.4674759323437954</v>
      </c>
      <c r="BC39" s="5">
        <v>-7.4610796595977646</v>
      </c>
      <c r="BD39" s="5">
        <v>-4.7309096793331236</v>
      </c>
      <c r="BE39" s="5">
        <v>15.081863983607526</v>
      </c>
      <c r="BF39" s="5">
        <v>-8.4434269082929703</v>
      </c>
      <c r="BG39" s="5">
        <v>-9.0274937168517795</v>
      </c>
      <c r="BH39" s="5">
        <v>-12.745417297702339</v>
      </c>
      <c r="BI39" s="5">
        <v>12.231001851266733</v>
      </c>
      <c r="BJ39" s="5">
        <v>-10.281765578795209</v>
      </c>
      <c r="BK39" s="5"/>
      <c r="BL39" s="5"/>
      <c r="BM39" s="5"/>
      <c r="BN39" s="5"/>
      <c r="BO39" s="5">
        <v>5.185363627989247</v>
      </c>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36"/>
      <c r="DA39" s="169"/>
    </row>
    <row r="40" spans="1:105" ht="25.5" customHeight="1" x14ac:dyDescent="0.2">
      <c r="A40" s="7">
        <v>63</v>
      </c>
      <c r="B40" s="7">
        <v>57</v>
      </c>
      <c r="C40" s="10" t="s">
        <v>54</v>
      </c>
      <c r="D40" s="10" t="s">
        <v>11</v>
      </c>
      <c r="E40" s="23">
        <v>-0.66447266997739973</v>
      </c>
      <c r="F40" s="18"/>
      <c r="G40" s="5">
        <v>-13.481732699384224</v>
      </c>
      <c r="H40" s="5">
        <v>-9.339993142972844</v>
      </c>
      <c r="I40" s="5">
        <v>-2.6224975561504493E-2</v>
      </c>
      <c r="J40" s="5">
        <v>3.2984044922804969</v>
      </c>
      <c r="K40" s="5">
        <v>2.1592047558634988</v>
      </c>
      <c r="L40" s="5">
        <v>0.15906301972171377</v>
      </c>
      <c r="M40" s="5">
        <v>-9.0035250080122324</v>
      </c>
      <c r="N40" s="5">
        <v>2.7563922042685505</v>
      </c>
      <c r="O40" s="5">
        <v>-0.50272406450270068</v>
      </c>
      <c r="P40" s="5">
        <v>-1.4111613348468239</v>
      </c>
      <c r="Q40" s="5">
        <v>-5.7580609590448333</v>
      </c>
      <c r="R40" s="5">
        <v>2.1644682698106266</v>
      </c>
      <c r="S40" s="5">
        <v>-14.283112030472083</v>
      </c>
      <c r="T40" s="5">
        <v>4.4781750914280281</v>
      </c>
      <c r="U40" s="5">
        <v>9.3040419105989258E-2</v>
      </c>
      <c r="V40" s="5">
        <v>2.9463660171727781</v>
      </c>
      <c r="W40" s="5">
        <v>4.5779723076514287</v>
      </c>
      <c r="X40" s="18"/>
      <c r="Y40" s="5">
        <v>5.8586963791360063</v>
      </c>
      <c r="Z40" s="5">
        <v>-12.94563203929458</v>
      </c>
      <c r="AA40" s="5">
        <v>-7.6634670210587927</v>
      </c>
      <c r="AB40" s="5">
        <v>9.232512342005279</v>
      </c>
      <c r="AC40" s="5">
        <v>-21.22391243907407</v>
      </c>
      <c r="AD40" s="5">
        <v>-6.0650690029244387</v>
      </c>
      <c r="AE40" s="5">
        <v>-0.94231986457033656</v>
      </c>
      <c r="AF40" s="5">
        <v>-9.4857899592472279</v>
      </c>
      <c r="AG40" s="5">
        <v>16.33037571076563</v>
      </c>
      <c r="AH40" s="5">
        <v>2.6271099548282564</v>
      </c>
      <c r="AI40" s="5">
        <v>-14.283112030472083</v>
      </c>
      <c r="AJ40" s="5">
        <v>6.4988705296742424</v>
      </c>
      <c r="AK40" s="5">
        <v>-4.8304540493986821</v>
      </c>
      <c r="AL40" s="5">
        <v>-1.8460212293007174</v>
      </c>
      <c r="AM40" s="5">
        <v>3.6867512906035529</v>
      </c>
      <c r="AN40" s="5">
        <v>9.3735095365640575</v>
      </c>
      <c r="AO40" s="5">
        <v>-1.3688605821455724</v>
      </c>
      <c r="AP40" s="5">
        <v>6.0391082062527772</v>
      </c>
      <c r="AQ40" s="5">
        <v>4.5683897567710474</v>
      </c>
      <c r="AR40" s="5">
        <v>4.9323139175679032</v>
      </c>
      <c r="AS40" s="5">
        <v>2.6522689006948497</v>
      </c>
      <c r="AT40" s="5">
        <v>8.3733673469771901</v>
      </c>
      <c r="AU40" s="5">
        <v>1.1114277685271219</v>
      </c>
      <c r="AV40" s="5">
        <v>-15.612390977047127</v>
      </c>
      <c r="AW40" s="5">
        <v>-2.0392664422505504</v>
      </c>
      <c r="AX40" s="5">
        <v>2.6738956864357561</v>
      </c>
      <c r="AY40" s="5">
        <v>-19.02546387645377</v>
      </c>
      <c r="AZ40" s="5">
        <v>-13.145778708044432</v>
      </c>
      <c r="BA40" s="5">
        <v>7.7489438314838424</v>
      </c>
      <c r="BB40" s="5">
        <v>3.8414418055964461</v>
      </c>
      <c r="BC40" s="5">
        <v>-19.57752473282423</v>
      </c>
      <c r="BD40" s="5">
        <v>-2.1001112873943697</v>
      </c>
      <c r="BE40" s="5">
        <v>9.9735571012586206</v>
      </c>
      <c r="BF40" s="5">
        <v>-6.3378443706826033</v>
      </c>
      <c r="BG40" s="5">
        <v>5.6830471001860303</v>
      </c>
      <c r="BH40" s="5">
        <v>-3.3308325624098671</v>
      </c>
      <c r="BI40" s="5">
        <v>-0.49239392507135449</v>
      </c>
      <c r="BJ40" s="5">
        <v>-18.682493251399464</v>
      </c>
      <c r="BK40" s="5"/>
      <c r="BL40" s="5"/>
      <c r="BM40" s="5"/>
      <c r="BN40" s="5"/>
      <c r="BO40" s="5">
        <v>-9.339993142972844</v>
      </c>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36"/>
      <c r="DA40" s="169"/>
    </row>
    <row r="41" spans="1:105" ht="25.5" customHeight="1" x14ac:dyDescent="0.2">
      <c r="A41" s="7">
        <v>64</v>
      </c>
      <c r="B41" s="7">
        <v>58</v>
      </c>
      <c r="C41" s="10" t="s">
        <v>469</v>
      </c>
      <c r="D41" s="10" t="s">
        <v>11</v>
      </c>
      <c r="E41" s="23">
        <v>-0.21400254311824796</v>
      </c>
      <c r="F41" s="18"/>
      <c r="G41" s="5">
        <v>-7.7159512540437092</v>
      </c>
      <c r="H41" s="5">
        <v>10.063394403398213</v>
      </c>
      <c r="I41" s="5">
        <v>-2.7663770511863248</v>
      </c>
      <c r="J41" s="5">
        <v>3.5038374118997169</v>
      </c>
      <c r="K41" s="5">
        <v>-5.6375186001800373</v>
      </c>
      <c r="L41" s="5">
        <v>11.51326756789129</v>
      </c>
      <c r="M41" s="5">
        <v>-3.9343300755792612</v>
      </c>
      <c r="N41" s="5">
        <v>-0.30587606883570118</v>
      </c>
      <c r="O41" s="5">
        <v>-0.46181518842229963</v>
      </c>
      <c r="P41" s="5">
        <v>0.62355060026224152</v>
      </c>
      <c r="Q41" s="5">
        <v>2.2863356768182825</v>
      </c>
      <c r="R41" s="5">
        <v>0.60168398192717376</v>
      </c>
      <c r="S41" s="5">
        <v>6.2523872322365222</v>
      </c>
      <c r="T41" s="5">
        <v>1.8940460030790547</v>
      </c>
      <c r="U41" s="5">
        <v>0.12856939104815979</v>
      </c>
      <c r="V41" s="5">
        <v>1.2524601626384566</v>
      </c>
      <c r="W41" s="5">
        <v>-2.8495907145148607</v>
      </c>
      <c r="X41" s="18"/>
      <c r="Y41" s="5">
        <v>0.37717264840997444</v>
      </c>
      <c r="Z41" s="5">
        <v>-7.0768775185048227</v>
      </c>
      <c r="AA41" s="5">
        <v>-3.3513255777178159</v>
      </c>
      <c r="AB41" s="5">
        <v>0.95829452035987117</v>
      </c>
      <c r="AC41" s="5">
        <v>3.520382819869269</v>
      </c>
      <c r="AD41" s="5">
        <v>-13.099135032568277</v>
      </c>
      <c r="AE41" s="5">
        <v>8.5926935354205938</v>
      </c>
      <c r="AF41" s="5">
        <v>1.8696887326347138</v>
      </c>
      <c r="AG41" s="5">
        <v>4.7499940522463646</v>
      </c>
      <c r="AH41" s="5">
        <v>-3.0316501223626844</v>
      </c>
      <c r="AI41" s="5">
        <v>6.2523872322365222</v>
      </c>
      <c r="AJ41" s="5">
        <v>-4.708055764379111</v>
      </c>
      <c r="AK41" s="5">
        <v>-3.8558503502200026</v>
      </c>
      <c r="AL41" s="5">
        <v>1.7569738488161164</v>
      </c>
      <c r="AM41" s="5">
        <v>-1.8760216136195709</v>
      </c>
      <c r="AN41" s="5">
        <v>-2.083221570018047</v>
      </c>
      <c r="AO41" s="5">
        <v>-2.2997264893472007</v>
      </c>
      <c r="AP41" s="5">
        <v>-9.9908923521576156</v>
      </c>
      <c r="AQ41" s="5">
        <v>-5.3998083109059962</v>
      </c>
      <c r="AR41" s="5">
        <v>2.8973713157189493</v>
      </c>
      <c r="AS41" s="5">
        <v>4.9339141973489689</v>
      </c>
      <c r="AT41" s="5">
        <v>-15.47645239202766</v>
      </c>
      <c r="AU41" s="5">
        <v>-3.2431836622563566</v>
      </c>
      <c r="AV41" s="5">
        <v>-0.54650997586497851</v>
      </c>
      <c r="AW41" s="5">
        <v>6.8730506502509812</v>
      </c>
      <c r="AX41" s="5">
        <v>5.738005151582108</v>
      </c>
      <c r="AY41" s="5">
        <v>-10.452790100649509</v>
      </c>
      <c r="AZ41" s="5">
        <v>-3.8293334161034096</v>
      </c>
      <c r="BA41" s="5">
        <v>1.2652836454369734</v>
      </c>
      <c r="BB41" s="5">
        <v>-6.8451722421374726</v>
      </c>
      <c r="BC41" s="5">
        <v>-4.8120271737865608</v>
      </c>
      <c r="BD41" s="5">
        <v>6.7874596310284119</v>
      </c>
      <c r="BE41" s="5">
        <v>8.2679549702857997</v>
      </c>
      <c r="BF41" s="5">
        <v>-2.4162201792100504</v>
      </c>
      <c r="BG41" s="5">
        <v>4.4663871808542339</v>
      </c>
      <c r="BH41" s="5">
        <v>-2.7894894816630185</v>
      </c>
      <c r="BI41" s="5">
        <v>12.382750194808629</v>
      </c>
      <c r="BJ41" s="5">
        <v>-12.02684997968953</v>
      </c>
      <c r="BK41" s="5">
        <v>-2.8080429035216241</v>
      </c>
      <c r="BL41" s="5">
        <v>15.695290468178477</v>
      </c>
      <c r="BM41" s="5">
        <v>-12.541805166549295</v>
      </c>
      <c r="BN41" s="5">
        <v>-2.1822207826360724</v>
      </c>
      <c r="BO41" s="5">
        <v>10.063394403398213</v>
      </c>
      <c r="BP41" s="5"/>
      <c r="BQ41" s="5">
        <v>-12.286149501825207</v>
      </c>
      <c r="BR41" s="5">
        <v>16.893483411580242</v>
      </c>
      <c r="BS41" s="5"/>
      <c r="BT41" s="5">
        <v>9.4072356349296697</v>
      </c>
      <c r="BU41" s="5">
        <v>-18.39999278075959</v>
      </c>
      <c r="BV41" s="5">
        <v>-5.7637199075205601</v>
      </c>
      <c r="BW41" s="5">
        <v>10.151148969792672</v>
      </c>
      <c r="BX41" s="5">
        <v>11.809132571311878</v>
      </c>
      <c r="BY41" s="5">
        <v>21.427004466876674</v>
      </c>
      <c r="BZ41" s="5"/>
      <c r="CA41" s="5">
        <v>-7.7944335589533296</v>
      </c>
      <c r="CB41" s="5">
        <v>-9.9061448671221513</v>
      </c>
      <c r="CC41" s="5">
        <v>-3.8070580815968853</v>
      </c>
      <c r="CD41" s="5">
        <v>-14.043864807033984</v>
      </c>
      <c r="CE41" s="5">
        <v>-2.73047192456049</v>
      </c>
      <c r="CF41" s="5"/>
      <c r="CG41" s="5"/>
      <c r="CH41" s="5"/>
      <c r="CI41" s="5">
        <v>-14.328925199231918</v>
      </c>
      <c r="CJ41" s="5">
        <v>-7.1523534874713519</v>
      </c>
      <c r="CK41" s="5"/>
      <c r="CL41" s="5">
        <v>31.580233698264969</v>
      </c>
      <c r="CM41" s="5">
        <v>-7.1680061431155266</v>
      </c>
      <c r="CN41" s="5">
        <v>2.1850387300572862</v>
      </c>
      <c r="CO41" s="5">
        <v>-1.2358011633375412</v>
      </c>
      <c r="CP41" s="5"/>
      <c r="CQ41" s="5"/>
      <c r="CR41" s="5">
        <v>-15.245680802261013</v>
      </c>
      <c r="CS41" s="5"/>
      <c r="CT41" s="5"/>
      <c r="CU41" s="5">
        <v>9.8215303688035291</v>
      </c>
      <c r="CV41" s="5">
        <v>-6.6578690594425112</v>
      </c>
      <c r="CW41" s="5"/>
      <c r="CX41" s="5">
        <v>-4.684535923641107</v>
      </c>
      <c r="CY41" s="5"/>
      <c r="CZ41" s="36"/>
      <c r="DA41" s="169"/>
    </row>
    <row r="42" spans="1:105" ht="25.5" customHeight="1" x14ac:dyDescent="0.2">
      <c r="A42" s="7">
        <v>65</v>
      </c>
      <c r="B42" s="7">
        <v>59</v>
      </c>
      <c r="C42" s="10" t="s">
        <v>470</v>
      </c>
      <c r="D42" s="10" t="s">
        <v>29</v>
      </c>
      <c r="E42" s="23">
        <v>-0.90813484586450954</v>
      </c>
      <c r="F42" s="18"/>
      <c r="G42" s="5">
        <v>-10.625864409658433</v>
      </c>
      <c r="H42" s="5">
        <v>1.638098156194534</v>
      </c>
      <c r="I42" s="5">
        <v>-1.8518073247540769</v>
      </c>
      <c r="J42" s="5">
        <v>1.0935653945315877</v>
      </c>
      <c r="K42" s="5">
        <v>-3.3378988377560646</v>
      </c>
      <c r="L42" s="5">
        <v>3.993113946809963</v>
      </c>
      <c r="M42" s="5">
        <v>-3.5748181268202188</v>
      </c>
      <c r="N42" s="5">
        <v>-0.55243013432939492</v>
      </c>
      <c r="O42" s="5">
        <v>-1.5041822525405593</v>
      </c>
      <c r="P42" s="5">
        <v>-2.2017917735980177</v>
      </c>
      <c r="Q42" s="5">
        <v>3.3701072809404593</v>
      </c>
      <c r="R42" s="5">
        <v>7.8717576049656302</v>
      </c>
      <c r="S42" s="5">
        <v>-3.5770097438686292</v>
      </c>
      <c r="T42" s="5">
        <v>2.4299847482367909E-2</v>
      </c>
      <c r="U42" s="5">
        <v>-2.2122728239646818</v>
      </c>
      <c r="V42" s="5">
        <v>-1.9262174894623172</v>
      </c>
      <c r="W42" s="5">
        <v>3.7573949512264306</v>
      </c>
      <c r="X42" s="18"/>
      <c r="Y42" s="5">
        <v>4.067078785369219</v>
      </c>
      <c r="Z42" s="5">
        <v>-0.92262013151359668</v>
      </c>
      <c r="AA42" s="5">
        <v>-7.9889345689490128</v>
      </c>
      <c r="AB42" s="5">
        <v>-7.4050915934070787</v>
      </c>
      <c r="AC42" s="5">
        <v>1.155202713241664</v>
      </c>
      <c r="AD42" s="5">
        <v>-2.7732493035063186</v>
      </c>
      <c r="AE42" s="5">
        <v>-4.5757539181410891</v>
      </c>
      <c r="AF42" s="5">
        <v>-1.1315731347877858</v>
      </c>
      <c r="AG42" s="5">
        <v>-0.40706176940800276</v>
      </c>
      <c r="AH42" s="5">
        <v>-2.7244035253678192</v>
      </c>
      <c r="AI42" s="5">
        <v>-3.5770097438686292</v>
      </c>
      <c r="AJ42" s="5">
        <v>1.3309283493087918</v>
      </c>
      <c r="AK42" s="5">
        <v>-5.4892687398761879</v>
      </c>
      <c r="AL42" s="5">
        <v>-4.4185381514180904</v>
      </c>
      <c r="AM42" s="5">
        <v>0.10743792361127191</v>
      </c>
      <c r="AN42" s="5">
        <v>-2.4229188360044418</v>
      </c>
      <c r="AO42" s="5">
        <v>-3.2004967361224104</v>
      </c>
      <c r="AP42" s="5">
        <v>-2.3274726923062872E-2</v>
      </c>
      <c r="AQ42" s="5">
        <v>6.3286172755610295</v>
      </c>
      <c r="AR42" s="5">
        <v>-0.71655543640416397</v>
      </c>
      <c r="AS42" s="5">
        <v>1.5446724473418811</v>
      </c>
      <c r="AT42" s="5">
        <v>2.4825029964842855</v>
      </c>
      <c r="AU42" s="5">
        <v>-6.5099154091484692</v>
      </c>
      <c r="AV42" s="5">
        <v>5.9224923761308332</v>
      </c>
      <c r="AW42" s="5">
        <v>-6.7218536448970667</v>
      </c>
      <c r="AX42" s="5">
        <v>4.3442677955034839</v>
      </c>
      <c r="AY42" s="5">
        <v>-3.1511315841974152</v>
      </c>
      <c r="AZ42" s="5">
        <v>-1.261376002721704</v>
      </c>
      <c r="BA42" s="5">
        <v>-3.0932195329284511</v>
      </c>
      <c r="BB42" s="5">
        <v>-2.5625453414541255</v>
      </c>
      <c r="BC42" s="5">
        <v>2.8407392447024336</v>
      </c>
      <c r="BD42" s="5">
        <v>9.3292384080370745</v>
      </c>
      <c r="BE42" s="5">
        <v>5.3385301599614934</v>
      </c>
      <c r="BF42" s="5">
        <v>0.37782472108477805</v>
      </c>
      <c r="BG42" s="5">
        <v>14.334309022118561</v>
      </c>
      <c r="BH42" s="5">
        <v>-9.006557003385069</v>
      </c>
      <c r="BI42" s="5">
        <v>-0.59223185500066933</v>
      </c>
      <c r="BJ42" s="5">
        <v>-13.228329268073544</v>
      </c>
      <c r="BK42" s="5">
        <v>-10.923371021111201</v>
      </c>
      <c r="BL42" s="5">
        <v>11.546849756042505</v>
      </c>
      <c r="BM42" s="5">
        <v>-3.432304719263243</v>
      </c>
      <c r="BN42" s="5">
        <v>10.856935028735819</v>
      </c>
      <c r="BO42" s="5">
        <v>1.638098156194534</v>
      </c>
      <c r="BP42" s="5">
        <v>8.7494314825845052</v>
      </c>
      <c r="BQ42" s="5">
        <v>5.1338790173445581</v>
      </c>
      <c r="BR42" s="5">
        <v>-3.046725577709239</v>
      </c>
      <c r="BS42" s="5">
        <v>-9.7739421560249937</v>
      </c>
      <c r="BT42" s="5">
        <v>8.1013498475350758</v>
      </c>
      <c r="BU42" s="5">
        <v>-3.4742196263438991</v>
      </c>
      <c r="BV42" s="5">
        <v>3.1550337285758019</v>
      </c>
      <c r="BW42" s="5">
        <v>4.3007405820259947</v>
      </c>
      <c r="BX42" s="5">
        <v>11.221780675063151</v>
      </c>
      <c r="BY42" s="5">
        <v>-8.124375843056697E-2</v>
      </c>
      <c r="BZ42" s="5">
        <v>9.5237302985531755</v>
      </c>
      <c r="CA42" s="5">
        <v>-5.456385166894286</v>
      </c>
      <c r="CB42" s="5">
        <v>17.964992190929774</v>
      </c>
      <c r="CC42" s="5">
        <v>0.63882033430665786</v>
      </c>
      <c r="CD42" s="5">
        <v>2.5634154695705575</v>
      </c>
      <c r="CE42" s="5">
        <v>-8.4006655251936024</v>
      </c>
      <c r="CF42" s="5">
        <v>29.706077533548196</v>
      </c>
      <c r="CG42" s="5">
        <v>-3.7795171709128361</v>
      </c>
      <c r="CH42" s="5">
        <v>-6.2649803282768985</v>
      </c>
      <c r="CI42" s="5">
        <v>-0.64500049649019786</v>
      </c>
      <c r="CJ42" s="5">
        <v>-22.290667877726683</v>
      </c>
      <c r="CK42" s="5">
        <v>-12.386431093449829</v>
      </c>
      <c r="CL42" s="5">
        <v>-2.6191344420396163</v>
      </c>
      <c r="CM42" s="5">
        <v>-14.665456221476759</v>
      </c>
      <c r="CN42" s="5">
        <v>1.6241265248444989</v>
      </c>
      <c r="CO42" s="5">
        <v>5.6544675369756057</v>
      </c>
      <c r="CP42" s="5">
        <v>3.4676900762999736</v>
      </c>
      <c r="CQ42" s="5">
        <v>-8.5722179903508007</v>
      </c>
      <c r="CR42" s="5">
        <v>-28.928760444946704</v>
      </c>
      <c r="CS42" s="5">
        <v>-14.579421725494953</v>
      </c>
      <c r="CT42" s="5">
        <v>-3.6855732679400717</v>
      </c>
      <c r="CU42" s="5">
        <v>12.526408627155519</v>
      </c>
      <c r="CV42" s="5">
        <v>-9.0900053550706623</v>
      </c>
      <c r="CW42" s="5">
        <v>10.186468861826643</v>
      </c>
      <c r="CX42" s="5">
        <v>15.510615915263154</v>
      </c>
      <c r="CY42" s="5">
        <v>6.4454173033912525</v>
      </c>
      <c r="CZ42" s="36">
        <v>-0.16653814829762936</v>
      </c>
      <c r="DA42" s="169">
        <v>7.1475734881738457</v>
      </c>
    </row>
    <row r="43" spans="1:105" ht="25.5" customHeight="1" x14ac:dyDescent="0.2">
      <c r="A43" s="7">
        <v>66</v>
      </c>
      <c r="B43" s="7">
        <v>60</v>
      </c>
      <c r="C43" s="10" t="s">
        <v>56</v>
      </c>
      <c r="D43" s="10" t="s">
        <v>8</v>
      </c>
      <c r="E43" s="23">
        <v>0.98769271520589541</v>
      </c>
      <c r="F43" s="18"/>
      <c r="G43" s="5">
        <v>5.3932956300322843</v>
      </c>
      <c r="H43" s="5">
        <v>-0.70578224196579242</v>
      </c>
      <c r="I43" s="5">
        <v>0.660174344370688</v>
      </c>
      <c r="J43" s="5">
        <v>-6.3207342254490442</v>
      </c>
      <c r="K43" s="5">
        <v>5.9597982146428308E-2</v>
      </c>
      <c r="L43" s="5">
        <v>-1.8298561483135956</v>
      </c>
      <c r="M43" s="5">
        <v>-1.3187313170380577</v>
      </c>
      <c r="N43" s="5">
        <v>2.0322610081467616</v>
      </c>
      <c r="O43" s="5">
        <v>1.2248639582441143</v>
      </c>
      <c r="P43" s="5">
        <v>1.1481358919106412</v>
      </c>
      <c r="Q43" s="5">
        <v>1.6436028739554303</v>
      </c>
      <c r="R43" s="5">
        <v>-1.8484917720701901</v>
      </c>
      <c r="S43" s="5">
        <v>-1.721827741369637</v>
      </c>
      <c r="T43" s="5">
        <v>0.63675777397297395</v>
      </c>
      <c r="U43" s="5">
        <v>0.401232417628961</v>
      </c>
      <c r="V43" s="5">
        <v>1.74623867435173</v>
      </c>
      <c r="W43" s="5">
        <v>6.7153324696336369</v>
      </c>
      <c r="X43" s="18"/>
      <c r="Y43" s="5">
        <v>0.4405792153263377</v>
      </c>
      <c r="Z43" s="5">
        <v>-1.8577897664205807</v>
      </c>
      <c r="AA43" s="5">
        <v>5.5632234901671183</v>
      </c>
      <c r="AB43" s="5">
        <v>2.3750327497382955</v>
      </c>
      <c r="AC43" s="5">
        <v>9.8726287421087022E-2</v>
      </c>
      <c r="AD43" s="5">
        <v>-1.6711635096838364</v>
      </c>
      <c r="AE43" s="5">
        <v>3.380606003488154</v>
      </c>
      <c r="AF43" s="5">
        <v>2.8731530941120127</v>
      </c>
      <c r="AG43" s="5">
        <v>3.1941621084315699</v>
      </c>
      <c r="AH43" s="5">
        <v>-0.68166781179583325</v>
      </c>
      <c r="AI43" s="5">
        <v>-1.721827741369637</v>
      </c>
      <c r="AJ43" s="5">
        <v>6.897777249350753</v>
      </c>
      <c r="AK43" s="5">
        <v>-8.9246191806672357</v>
      </c>
      <c r="AL43" s="5">
        <v>-0.90870887757510843</v>
      </c>
      <c r="AM43" s="5">
        <v>2.4264767963151144</v>
      </c>
      <c r="AN43" s="5">
        <v>8.1744600301789205E-2</v>
      </c>
      <c r="AO43" s="5">
        <v>-1.6946835159935603</v>
      </c>
      <c r="AP43" s="5">
        <v>1.2065106968800308</v>
      </c>
      <c r="AQ43" s="5">
        <v>4.3334129882649535</v>
      </c>
      <c r="AR43" s="5">
        <v>2.9239597387738456</v>
      </c>
      <c r="AS43" s="5">
        <v>-1.476490522389696</v>
      </c>
      <c r="AT43" s="5">
        <v>2.4857827189301958</v>
      </c>
      <c r="AU43" s="5">
        <v>-1.561394641875026</v>
      </c>
      <c r="AV43" s="5">
        <v>3.5061579324222265</v>
      </c>
      <c r="AW43" s="5">
        <v>1.9756106685254622</v>
      </c>
      <c r="AX43" s="5">
        <v>-0.60410627669604366</v>
      </c>
      <c r="AY43" s="5">
        <v>-4.6464790548530317</v>
      </c>
      <c r="AZ43" s="5">
        <v>0.4740922596239443</v>
      </c>
      <c r="BA43" s="5">
        <v>3.484705968262972</v>
      </c>
      <c r="BB43" s="5">
        <v>-0.24707947194990254</v>
      </c>
      <c r="BC43" s="5">
        <v>3.5099013686081122</v>
      </c>
      <c r="BD43" s="5">
        <v>-1.933797369746344</v>
      </c>
      <c r="BE43" s="5">
        <v>-4.4844017930705604</v>
      </c>
      <c r="BF43" s="5">
        <v>3.0167543328825133</v>
      </c>
      <c r="BG43" s="5">
        <v>-1.8786660591333657</v>
      </c>
      <c r="BH43" s="5">
        <v>0.65100532571022995</v>
      </c>
      <c r="BI43" s="5">
        <v>-2.9348222734014939</v>
      </c>
      <c r="BJ43" s="5">
        <v>5.2503546999916182</v>
      </c>
      <c r="BK43" s="5">
        <v>-1.0779030193876906</v>
      </c>
      <c r="BL43" s="5">
        <v>5.037784122339346</v>
      </c>
      <c r="BM43" s="5">
        <v>6.9871904675257923</v>
      </c>
      <c r="BN43" s="5">
        <v>8.9305107410890656</v>
      </c>
      <c r="BO43" s="5">
        <v>-0.70578224196579242</v>
      </c>
      <c r="BP43" s="5">
        <v>-2.1386459432468286</v>
      </c>
      <c r="BQ43" s="5">
        <v>-1.9998633501277823</v>
      </c>
      <c r="BR43" s="5">
        <v>-1.3217116232271735</v>
      </c>
      <c r="BS43" s="5">
        <v>6.5979456360221889</v>
      </c>
      <c r="BT43" s="5">
        <v>14.146545300341501</v>
      </c>
      <c r="BU43" s="5">
        <v>0.22322695949782201</v>
      </c>
      <c r="BV43" s="5">
        <v>-2.1969069816212112</v>
      </c>
      <c r="BW43" s="5">
        <v>-3.7483000388597958</v>
      </c>
      <c r="BX43" s="5">
        <v>-6.1369543220751268</v>
      </c>
      <c r="BY43" s="5">
        <v>6.8800294439909635</v>
      </c>
      <c r="BZ43" s="5">
        <v>1.30573665881235</v>
      </c>
      <c r="CA43" s="5">
        <v>-8.9553163057528025</v>
      </c>
      <c r="CB43" s="5">
        <v>9.7186073113140452</v>
      </c>
      <c r="CC43" s="5">
        <v>1.3709723330770203</v>
      </c>
      <c r="CD43" s="5">
        <v>4.4385455633768061</v>
      </c>
      <c r="CE43" s="5">
        <v>-0.58770126343604545</v>
      </c>
      <c r="CF43" s="5">
        <v>-3.2951418380289113</v>
      </c>
      <c r="CG43" s="5">
        <v>-0.41310653749302162</v>
      </c>
      <c r="CH43" s="5">
        <v>-5.0939460757644071</v>
      </c>
      <c r="CI43" s="5">
        <v>3.9692897880632358</v>
      </c>
      <c r="CJ43" s="5">
        <v>-2.486678035734144</v>
      </c>
      <c r="CK43" s="5">
        <v>6.4913843592640461</v>
      </c>
      <c r="CL43" s="5">
        <v>0.22482286667316487</v>
      </c>
      <c r="CM43" s="5">
        <v>1.272139630207576</v>
      </c>
      <c r="CN43" s="5">
        <v>4.0701198175915891</v>
      </c>
      <c r="CO43" s="5">
        <v>-2.3967956347071038</v>
      </c>
      <c r="CP43" s="5">
        <v>-5.8460265562326583</v>
      </c>
      <c r="CQ43" s="5">
        <v>6.619137172718581E-2</v>
      </c>
      <c r="CR43" s="5">
        <v>6.3050344882562683</v>
      </c>
      <c r="CS43" s="5">
        <v>3.1644122851042482</v>
      </c>
      <c r="CT43" s="5">
        <v>1.6111573356765518</v>
      </c>
      <c r="CU43" s="5">
        <v>-3.8730329825955465</v>
      </c>
      <c r="CV43" s="5">
        <v>0.68845767493414201</v>
      </c>
      <c r="CW43" s="5">
        <v>6.6908576235777844</v>
      </c>
      <c r="CX43" s="5">
        <v>2.5028073606547281</v>
      </c>
      <c r="CY43" s="5">
        <v>-3.290927372106708</v>
      </c>
      <c r="CZ43" s="36">
        <v>-4.815906131634506</v>
      </c>
      <c r="DA43" s="169">
        <v>-4.0868132684116176</v>
      </c>
    </row>
    <row r="44" spans="1:105" ht="25.5" customHeight="1" x14ac:dyDescent="0.2">
      <c r="A44" s="7">
        <v>67</v>
      </c>
      <c r="B44" s="7">
        <v>61</v>
      </c>
      <c r="C44" s="10" t="s">
        <v>57</v>
      </c>
      <c r="D44" s="10" t="s">
        <v>29</v>
      </c>
      <c r="E44" s="23">
        <v>-3.6893601447851267</v>
      </c>
      <c r="F44" s="18"/>
      <c r="G44" s="5">
        <v>-1.3381030089430226</v>
      </c>
      <c r="H44" s="5"/>
      <c r="I44" s="5">
        <v>-2.0320302548672942</v>
      </c>
      <c r="J44" s="5">
        <v>-3.3588221453798894</v>
      </c>
      <c r="K44" s="5">
        <v>0.78219857659435377</v>
      </c>
      <c r="L44" s="5">
        <v>4.5402584202820719</v>
      </c>
      <c r="M44" s="5">
        <v>-11.640843180576915</v>
      </c>
      <c r="N44" s="5">
        <v>0.71562571826660815</v>
      </c>
      <c r="O44" s="5">
        <v>-5.3807234411214466</v>
      </c>
      <c r="P44" s="5">
        <v>4.8368211391129989</v>
      </c>
      <c r="Q44" s="5">
        <v>-10.479152909437587</v>
      </c>
      <c r="R44" s="5">
        <v>-0.52668591320674807</v>
      </c>
      <c r="S44" s="5">
        <v>-5.6170313699961412</v>
      </c>
      <c r="T44" s="5">
        <v>-6.264514573024087</v>
      </c>
      <c r="U44" s="5">
        <v>-5.9896573086356568</v>
      </c>
      <c r="V44" s="5">
        <v>-6.2762038301412986</v>
      </c>
      <c r="W44" s="5">
        <v>-0.97490301614372754</v>
      </c>
      <c r="X44" s="18"/>
      <c r="Y44" s="5">
        <v>-11.065712399776757</v>
      </c>
      <c r="Z44" s="5">
        <v>7.9841106972515732</v>
      </c>
      <c r="AA44" s="5">
        <v>-9.1875796246625612</v>
      </c>
      <c r="AB44" s="5">
        <v>11.586562351474029</v>
      </c>
      <c r="AC44" s="5">
        <v>-8.8440886061237194</v>
      </c>
      <c r="AD44" s="5">
        <v>-12.274281730132067</v>
      </c>
      <c r="AE44" s="5">
        <v>15.879703708887916</v>
      </c>
      <c r="AF44" s="5">
        <v>-4.6721242177081592</v>
      </c>
      <c r="AG44" s="5">
        <v>-6.8956252580393169</v>
      </c>
      <c r="AH44" s="5">
        <v>-3.1704365569797801</v>
      </c>
      <c r="AI44" s="5">
        <v>-5.6170313699961412</v>
      </c>
      <c r="AJ44" s="5">
        <v>-9.2385262952252774</v>
      </c>
      <c r="AK44" s="5">
        <v>-8.1921258351254949</v>
      </c>
      <c r="AL44" s="5">
        <v>-5.4601820355035144</v>
      </c>
      <c r="AM44" s="5">
        <v>-5.3768765141281847</v>
      </c>
      <c r="AN44" s="5">
        <v>-11.767970295705581</v>
      </c>
      <c r="AO44" s="5"/>
      <c r="AP44" s="5">
        <v>-1.6435333428935763</v>
      </c>
      <c r="AQ44" s="5">
        <v>-3.1604653140759211</v>
      </c>
      <c r="AR44" s="5">
        <v>-18.695857612197315</v>
      </c>
      <c r="AS44" s="5">
        <v>-17.421680101699394</v>
      </c>
      <c r="AT44" s="5">
        <v>-5.5188083240435191</v>
      </c>
      <c r="AU44" s="5">
        <v>-12.949926794224382</v>
      </c>
      <c r="AV44" s="5">
        <v>-9.3509697324160754</v>
      </c>
      <c r="AW44" s="5">
        <v>-11.015647179194715</v>
      </c>
      <c r="AX44" s="5">
        <v>-11.336296008282787</v>
      </c>
      <c r="AY44" s="5">
        <v>-9.4213104987902341</v>
      </c>
      <c r="AZ44" s="5">
        <v>-0.15216271841724449</v>
      </c>
      <c r="BA44" s="5">
        <v>0.90885529690683597</v>
      </c>
      <c r="BB44" s="5">
        <v>-15.606283675203088</v>
      </c>
      <c r="BC44" s="5">
        <v>-4.4367749322879604</v>
      </c>
      <c r="BD44" s="5">
        <v>-1.8444488495229336</v>
      </c>
      <c r="BE44" s="5">
        <v>4.1692546722707533</v>
      </c>
      <c r="BF44" s="5">
        <v>4.0156930139441727</v>
      </c>
      <c r="BG44" s="5">
        <v>-7.6895005681777491</v>
      </c>
      <c r="BH44" s="5">
        <v>-7.1626104402446202</v>
      </c>
      <c r="BI44" s="5">
        <v>4.1938128466479867</v>
      </c>
      <c r="BJ44" s="5">
        <v>8.4162064815871673</v>
      </c>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36"/>
      <c r="DA44" s="169"/>
    </row>
    <row r="45" spans="1:105" ht="25.5" customHeight="1" x14ac:dyDescent="0.2">
      <c r="A45" s="7">
        <v>69</v>
      </c>
      <c r="B45" s="7">
        <v>63</v>
      </c>
      <c r="C45" s="10" t="s">
        <v>58</v>
      </c>
      <c r="D45" s="10" t="s">
        <v>18</v>
      </c>
      <c r="E45" s="23">
        <v>-2.6047573291661834</v>
      </c>
      <c r="F45" s="18"/>
      <c r="G45" s="5">
        <v>-5.3992869806897659</v>
      </c>
      <c r="H45" s="5">
        <v>-10.906061355051278</v>
      </c>
      <c r="I45" s="5">
        <v>-6.0425269606871197</v>
      </c>
      <c r="J45" s="5">
        <v>1.708315424178906</v>
      </c>
      <c r="K45" s="5">
        <v>-7.5243923796617409</v>
      </c>
      <c r="L45" s="5">
        <v>3.3184045038747811</v>
      </c>
      <c r="M45" s="5">
        <v>-4.6011983612326404</v>
      </c>
      <c r="N45" s="5">
        <v>-4.4455942174698464</v>
      </c>
      <c r="O45" s="5">
        <v>-3.0098164362350346</v>
      </c>
      <c r="P45" s="5">
        <v>1.618963423725198</v>
      </c>
      <c r="Q45" s="5">
        <v>-4.8190190275558251</v>
      </c>
      <c r="R45" s="5">
        <v>-2.2637954737084272</v>
      </c>
      <c r="S45" s="5">
        <v>-4.7625053202601322</v>
      </c>
      <c r="T45" s="5">
        <v>-0.4112070350177035</v>
      </c>
      <c r="U45" s="5">
        <v>-0.45031749662788201</v>
      </c>
      <c r="V45" s="5">
        <v>-0.61987494698356471</v>
      </c>
      <c r="W45" s="5">
        <v>-0.29678458153081522</v>
      </c>
      <c r="X45" s="18"/>
      <c r="Y45" s="5">
        <v>-9.0943415153411422</v>
      </c>
      <c r="Z45" s="5">
        <v>-6.0788110660028423</v>
      </c>
      <c r="AA45" s="5">
        <v>-2.6981892996042376</v>
      </c>
      <c r="AB45" s="5">
        <v>-4.6246796879056191</v>
      </c>
      <c r="AC45" s="5">
        <v>-6.4782628180989406</v>
      </c>
      <c r="AD45" s="5">
        <v>-12.042911686009475</v>
      </c>
      <c r="AE45" s="5">
        <v>-1.4082201063066719</v>
      </c>
      <c r="AF45" s="5">
        <v>-1.5790929894417189</v>
      </c>
      <c r="AG45" s="5">
        <v>1.8026591436013391</v>
      </c>
      <c r="AH45" s="5">
        <v>5.8551719202046542</v>
      </c>
      <c r="AI45" s="5">
        <v>-4.7625053202601322</v>
      </c>
      <c r="AJ45" s="5">
        <v>-0.17427991397079268</v>
      </c>
      <c r="AK45" s="5">
        <v>2.2834105678635552</v>
      </c>
      <c r="AL45" s="5">
        <v>1.9896418004917109</v>
      </c>
      <c r="AM45" s="5">
        <v>-3.6364118584377536</v>
      </c>
      <c r="AN45" s="5">
        <v>-5.4579124043175682</v>
      </c>
      <c r="AO45" s="5">
        <v>2.6240065767156437</v>
      </c>
      <c r="AP45" s="5">
        <v>-13.238206379757663</v>
      </c>
      <c r="AQ45" s="5">
        <v>2.4449771390926855</v>
      </c>
      <c r="AR45" s="5">
        <v>-4.459466475618882</v>
      </c>
      <c r="AS45" s="5">
        <v>0.84032977236009287</v>
      </c>
      <c r="AT45" s="5">
        <v>-10.857163291191256</v>
      </c>
      <c r="AU45" s="5">
        <v>-3.08167988047866</v>
      </c>
      <c r="AV45" s="5">
        <v>-3.2480173541387103E-3</v>
      </c>
      <c r="AW45" s="5">
        <v>-2.0771364191498094</v>
      </c>
      <c r="AX45" s="5">
        <v>-0.61965064147200621</v>
      </c>
      <c r="AY45" s="5">
        <v>-14.1323125347188</v>
      </c>
      <c r="AZ45" s="5">
        <v>-1.0782568661329179</v>
      </c>
      <c r="BA45" s="5">
        <v>-2.4773883391642784</v>
      </c>
      <c r="BB45" s="5">
        <v>-6.6578599706320816</v>
      </c>
      <c r="BC45" s="5">
        <v>-7.0270807358389646</v>
      </c>
      <c r="BD45" s="5">
        <v>-6.5485288664092707</v>
      </c>
      <c r="BE45" s="5">
        <v>2.6409826606929911</v>
      </c>
      <c r="BF45" s="5">
        <v>-2.150685314597915</v>
      </c>
      <c r="BG45" s="5">
        <v>-5.2444063854982375</v>
      </c>
      <c r="BH45" s="5">
        <v>-7.2038636501994375</v>
      </c>
      <c r="BI45" s="5">
        <v>6.5240508833141035</v>
      </c>
      <c r="BJ45" s="5">
        <v>-8.2246125757884698</v>
      </c>
      <c r="BK45" s="5">
        <v>-2.490197573974072</v>
      </c>
      <c r="BL45" s="5">
        <v>8.7911176283952557</v>
      </c>
      <c r="BM45" s="5">
        <v>-16.358411272714783</v>
      </c>
      <c r="BN45" s="5">
        <v>-0.20934495229296601</v>
      </c>
      <c r="BO45" s="5">
        <v>-10.906061355051278</v>
      </c>
      <c r="BP45" s="5">
        <v>1.467681559427966</v>
      </c>
      <c r="BQ45" s="5">
        <v>-8.5275158800183988</v>
      </c>
      <c r="BR45" s="5">
        <v>-0.52911102030704882</v>
      </c>
      <c r="BS45" s="5">
        <v>23.050981908145694</v>
      </c>
      <c r="BT45" s="5">
        <v>5.8675528926112648</v>
      </c>
      <c r="BU45" s="5">
        <v>-12.231698426763913</v>
      </c>
      <c r="BV45" s="5">
        <v>-6.2627043079357065</v>
      </c>
      <c r="BW45" s="5">
        <v>1.8029886321396162</v>
      </c>
      <c r="BX45" s="5">
        <v>9.7905834894295509</v>
      </c>
      <c r="BY45" s="5">
        <v>8.279855139234428</v>
      </c>
      <c r="BZ45" s="5">
        <v>-9.7952879159039838</v>
      </c>
      <c r="CA45" s="5">
        <v>-1.3331673933870718</v>
      </c>
      <c r="CB45" s="5">
        <v>-1.0067772636958168</v>
      </c>
      <c r="CC45" s="5">
        <v>-6.4078059352740269</v>
      </c>
      <c r="CD45" s="5">
        <v>-8.3416473990453568</v>
      </c>
      <c r="CE45" s="5">
        <v>8.155694916610031</v>
      </c>
      <c r="CF45" s="5">
        <v>0.65965630084693316</v>
      </c>
      <c r="CG45" s="5">
        <v>-8.8665641319938402</v>
      </c>
      <c r="CH45" s="5">
        <v>6.6113711226209162</v>
      </c>
      <c r="CI45" s="5">
        <v>1.356618996223645</v>
      </c>
      <c r="CJ45" s="5">
        <v>-4.4830731285922099</v>
      </c>
      <c r="CK45" s="5">
        <v>7.5427134678112395</v>
      </c>
      <c r="CL45" s="5">
        <v>-1.6062023026339887</v>
      </c>
      <c r="CM45" s="5">
        <v>-7.5368462144292749</v>
      </c>
      <c r="CN45" s="5">
        <v>-1.7168555839893713</v>
      </c>
      <c r="CO45" s="5">
        <v>-0.54590485523516463</v>
      </c>
      <c r="CP45" s="5">
        <v>4.3805658303564456</v>
      </c>
      <c r="CQ45" s="5">
        <v>-9.348284411998165</v>
      </c>
      <c r="CR45" s="5">
        <v>-0.34858222317613752</v>
      </c>
      <c r="CS45" s="5">
        <v>-11.660120904433533</v>
      </c>
      <c r="CT45" s="5">
        <v>4.6485619062512455</v>
      </c>
      <c r="CU45" s="5">
        <v>-3.8843146331891916</v>
      </c>
      <c r="CV45" s="5">
        <v>-3.12587697808695</v>
      </c>
      <c r="CW45" s="5">
        <v>-3.0702968288775878</v>
      </c>
      <c r="CX45" s="5">
        <v>-2.6294311029465831</v>
      </c>
      <c r="CY45" s="5">
        <v>1.8832904855175627</v>
      </c>
      <c r="CZ45" s="36">
        <v>-0.39713136180589004</v>
      </c>
      <c r="DA45" s="169">
        <v>4.3470910489251082</v>
      </c>
    </row>
    <row r="46" spans="1:105" ht="25.5" customHeight="1" x14ac:dyDescent="0.2">
      <c r="A46" s="7">
        <v>70</v>
      </c>
      <c r="B46" s="7">
        <v>64</v>
      </c>
      <c r="C46" s="10" t="s">
        <v>59</v>
      </c>
      <c r="D46" s="10" t="s">
        <v>60</v>
      </c>
      <c r="E46" s="23">
        <v>-1.3083607091001568</v>
      </c>
      <c r="F46" s="18"/>
      <c r="G46" s="5">
        <v>-4.7964052392452174</v>
      </c>
      <c r="H46" s="5">
        <v>-2.0112882604438624</v>
      </c>
      <c r="I46" s="5">
        <v>-4.947391591866193</v>
      </c>
      <c r="J46" s="5">
        <v>3.9196041467621825</v>
      </c>
      <c r="K46" s="5">
        <v>-6.3138075025368607</v>
      </c>
      <c r="L46" s="5">
        <v>0.54484500910164968</v>
      </c>
      <c r="M46" s="5">
        <v>-1.0853907236308373</v>
      </c>
      <c r="N46" s="5">
        <v>-2.1110253327647683</v>
      </c>
      <c r="O46" s="5">
        <v>-2.6069510002912466</v>
      </c>
      <c r="P46" s="5">
        <v>1.4163106296863788</v>
      </c>
      <c r="Q46" s="5">
        <v>-1.852567011758147</v>
      </c>
      <c r="R46" s="5">
        <v>-1.0681602107687524</v>
      </c>
      <c r="S46" s="5">
        <v>-2.3898172802038289</v>
      </c>
      <c r="T46" s="5">
        <v>-1.9156721618334132</v>
      </c>
      <c r="U46" s="5">
        <v>8.3494281879065824</v>
      </c>
      <c r="V46" s="5">
        <v>-2.5423675330311397</v>
      </c>
      <c r="W46" s="5">
        <v>1.2141073793253341</v>
      </c>
      <c r="X46" s="18"/>
      <c r="Y46" s="5">
        <v>-8.7930194393311609</v>
      </c>
      <c r="Z46" s="5">
        <v>-3.6124434560965284</v>
      </c>
      <c r="AA46" s="5">
        <v>-3.8039611459744123</v>
      </c>
      <c r="AB46" s="5">
        <v>-9.5415381405608031</v>
      </c>
      <c r="AC46" s="5">
        <v>-1.0250749062388707</v>
      </c>
      <c r="AD46" s="5">
        <v>-5.5448524477466634</v>
      </c>
      <c r="AE46" s="5">
        <v>1.8220367630653413</v>
      </c>
      <c r="AF46" s="5">
        <v>-0.40209853993088984</v>
      </c>
      <c r="AG46" s="5">
        <v>0.40911583457290135</v>
      </c>
      <c r="AH46" s="5">
        <v>2.3186564868844357</v>
      </c>
      <c r="AI46" s="5">
        <v>-2.3898172802038289</v>
      </c>
      <c r="AJ46" s="5">
        <v>2.3915659172210155</v>
      </c>
      <c r="AK46" s="5">
        <v>1.5064815179514284</v>
      </c>
      <c r="AL46" s="5">
        <v>12.118885147159055</v>
      </c>
      <c r="AM46" s="5">
        <v>2.9745735051391478</v>
      </c>
      <c r="AN46" s="5">
        <v>-8.6028862117013318</v>
      </c>
      <c r="AO46" s="5">
        <v>-0.51451168749471776</v>
      </c>
      <c r="AP46" s="5">
        <v>-5.9231152928814552</v>
      </c>
      <c r="AQ46" s="5">
        <v>5.3416992562244872</v>
      </c>
      <c r="AR46" s="5">
        <v>-3.6950678663219279</v>
      </c>
      <c r="AS46" s="5">
        <v>-4.5803842640318706</v>
      </c>
      <c r="AT46" s="5">
        <v>-9.6325502840097812</v>
      </c>
      <c r="AU46" s="5">
        <v>-4.3165859584437101</v>
      </c>
      <c r="AV46" s="5">
        <v>2.4628651053361637</v>
      </c>
      <c r="AW46" s="5">
        <v>-1.4371470340705201</v>
      </c>
      <c r="AX46" s="5">
        <v>-0.12229085447273746</v>
      </c>
      <c r="AY46" s="5">
        <v>-10.132514781939619</v>
      </c>
      <c r="AZ46" s="5">
        <v>-9.3873307535058927</v>
      </c>
      <c r="BA46" s="5">
        <v>2.5037888088292846</v>
      </c>
      <c r="BB46" s="5">
        <v>-2.7756958182215072</v>
      </c>
      <c r="BC46" s="5">
        <v>-7.3236353561117369</v>
      </c>
      <c r="BD46" s="5">
        <v>-1.9748335311330862</v>
      </c>
      <c r="BE46" s="5">
        <v>5.3222772497144462</v>
      </c>
      <c r="BF46" s="5">
        <v>0.75960585249734436</v>
      </c>
      <c r="BG46" s="5">
        <v>1.0487576275692874</v>
      </c>
      <c r="BH46" s="5">
        <v>-1.2683388730427083</v>
      </c>
      <c r="BI46" s="5">
        <v>-1.2331899674316276</v>
      </c>
      <c r="BJ46" s="5">
        <v>-5.8370612863898117</v>
      </c>
      <c r="BK46" s="5">
        <v>10.295141550058304</v>
      </c>
      <c r="BL46" s="5">
        <v>3.4398003219354791</v>
      </c>
      <c r="BM46" s="5">
        <v>-8.1371100205867322</v>
      </c>
      <c r="BN46" s="5">
        <v>8.0682780176560911</v>
      </c>
      <c r="BO46" s="5">
        <v>-2.0112882604438624</v>
      </c>
      <c r="BP46" s="5">
        <v>3.5735352287790505</v>
      </c>
      <c r="BQ46" s="5">
        <v>-4.1983813095741311</v>
      </c>
      <c r="BR46" s="5">
        <v>4.3676182062406212</v>
      </c>
      <c r="BS46" s="5">
        <v>15.659346039617873</v>
      </c>
      <c r="BT46" s="5">
        <v>-1.5079205480535904</v>
      </c>
      <c r="BU46" s="5">
        <v>-10.897610029638557</v>
      </c>
      <c r="BV46" s="5">
        <v>-5.3034047250988579</v>
      </c>
      <c r="BW46" s="5">
        <v>9.1728198111046453</v>
      </c>
      <c r="BX46" s="5">
        <v>14.173021788297433</v>
      </c>
      <c r="BY46" s="5">
        <v>10.156909305089258</v>
      </c>
      <c r="BZ46" s="5">
        <v>-16.424934992205252</v>
      </c>
      <c r="CA46" s="5">
        <v>0.21034934242310044</v>
      </c>
      <c r="CB46" s="5">
        <v>-12.205734583667279</v>
      </c>
      <c r="CC46" s="5">
        <v>-9.4122355840295242</v>
      </c>
      <c r="CD46" s="5">
        <v>1.1292427414264381</v>
      </c>
      <c r="CE46" s="5">
        <v>5.2321702607993643</v>
      </c>
      <c r="CF46" s="5">
        <v>5.3120230982090533</v>
      </c>
      <c r="CG46" s="5">
        <v>-9.777954753337994</v>
      </c>
      <c r="CH46" s="5">
        <v>0.38659810825924268</v>
      </c>
      <c r="CI46" s="5">
        <v>-0.84905384359633729</v>
      </c>
      <c r="CJ46" s="5">
        <v>-6.2610938403555139</v>
      </c>
      <c r="CK46" s="5">
        <v>-5.3092098766520621</v>
      </c>
      <c r="CL46" s="5">
        <v>1.6219970631579628</v>
      </c>
      <c r="CM46" s="5">
        <v>-11.434613773326376</v>
      </c>
      <c r="CN46" s="5">
        <v>-2.3821344526235606</v>
      </c>
      <c r="CO46" s="5">
        <v>3.5561194155836233</v>
      </c>
      <c r="CP46" s="5">
        <v>8.6116782942498986</v>
      </c>
      <c r="CQ46" s="5">
        <v>-5.7356821805637992</v>
      </c>
      <c r="CR46" s="5">
        <v>4.8352366721996276</v>
      </c>
      <c r="CS46" s="5">
        <v>-11.098892333957927</v>
      </c>
      <c r="CT46" s="5">
        <v>2.0302423133116605</v>
      </c>
      <c r="CU46" s="5">
        <v>-4.7978083011523864</v>
      </c>
      <c r="CV46" s="5">
        <v>-1.1785196951569503</v>
      </c>
      <c r="CW46" s="5">
        <v>-4.7228824352174428</v>
      </c>
      <c r="CX46" s="5">
        <v>2.9167735439317823</v>
      </c>
      <c r="CY46" s="5">
        <v>3.8156388573232505</v>
      </c>
      <c r="CZ46" s="36">
        <v>-7.9336312245168443</v>
      </c>
      <c r="DA46" s="169">
        <v>-1.7210152920295485</v>
      </c>
    </row>
    <row r="47" spans="1:105" ht="25.5" customHeight="1" x14ac:dyDescent="0.2">
      <c r="A47" s="7">
        <v>71</v>
      </c>
      <c r="B47" s="7">
        <v>65</v>
      </c>
      <c r="C47" s="10" t="s">
        <v>95</v>
      </c>
      <c r="D47" s="10" t="s">
        <v>11</v>
      </c>
      <c r="E47" s="23">
        <v>-0.40919666270073662</v>
      </c>
      <c r="F47" s="18"/>
      <c r="G47" s="5">
        <v>-0.22979506630844071</v>
      </c>
      <c r="H47" s="5">
        <v>-2.1907028876796204</v>
      </c>
      <c r="I47" s="5">
        <v>-0.83797085700727791</v>
      </c>
      <c r="J47" s="5">
        <v>4.1532507979696334</v>
      </c>
      <c r="K47" s="5">
        <v>-7.9974707434750485</v>
      </c>
      <c r="L47" s="5">
        <v>2.0120395523954073</v>
      </c>
      <c r="M47" s="5">
        <v>-0.54767742175330625</v>
      </c>
      <c r="N47" s="5">
        <v>-2.0419132182256305</v>
      </c>
      <c r="O47" s="5">
        <v>-1.5970661716286401</v>
      </c>
      <c r="P47" s="5">
        <v>3.1068740073012719</v>
      </c>
      <c r="Q47" s="5">
        <v>-1.7752251242341544</v>
      </c>
      <c r="R47" s="5">
        <v>-0.2395440864383005</v>
      </c>
      <c r="S47" s="5">
        <v>0.18520840206733169</v>
      </c>
      <c r="T47" s="5">
        <v>0.21062901753903418</v>
      </c>
      <c r="U47" s="5">
        <v>1.566667798850375</v>
      </c>
      <c r="V47" s="5">
        <v>8.5099552104281884E-2</v>
      </c>
      <c r="W47" s="5">
        <v>-1.4680086567370196</v>
      </c>
      <c r="X47" s="18"/>
      <c r="Y47" s="5">
        <v>-3.2816135967989766</v>
      </c>
      <c r="Z47" s="5">
        <v>-3.5843594475921208</v>
      </c>
      <c r="AA47" s="5">
        <v>1.0306952366987758</v>
      </c>
      <c r="AB47" s="5">
        <v>2.3428465191426113</v>
      </c>
      <c r="AC47" s="5">
        <v>-2.9097223681311704</v>
      </c>
      <c r="AD47" s="5">
        <v>-2.7738072704132577</v>
      </c>
      <c r="AE47" s="5">
        <v>0.5724579043492497</v>
      </c>
      <c r="AF47" s="5">
        <v>-1.1508000954809177</v>
      </c>
      <c r="AG47" s="5">
        <v>-1.0578969979425779</v>
      </c>
      <c r="AH47" s="5">
        <v>4.8172411282244809</v>
      </c>
      <c r="AI47" s="5">
        <v>0.18520840206733169</v>
      </c>
      <c r="AJ47" s="5">
        <v>1.5642324063202437</v>
      </c>
      <c r="AK47" s="5">
        <v>0.89659217436431504</v>
      </c>
      <c r="AL47" s="5">
        <v>0.88330463005016213</v>
      </c>
      <c r="AM47" s="5">
        <v>2.9709383326928673</v>
      </c>
      <c r="AN47" s="5">
        <v>-4.9253040501458543</v>
      </c>
      <c r="AO47" s="5">
        <v>6.4239146682048727</v>
      </c>
      <c r="AP47" s="5">
        <v>-9.0437282355061228</v>
      </c>
      <c r="AQ47" s="5">
        <v>-0.29992729228042947</v>
      </c>
      <c r="AR47" s="5">
        <v>-2.3378425977428137</v>
      </c>
      <c r="AS47" s="5">
        <v>5.7771725263846321</v>
      </c>
      <c r="AT47" s="5">
        <v>-12.286825670179738</v>
      </c>
      <c r="AU47" s="5">
        <v>-6.3519391367106266</v>
      </c>
      <c r="AV47" s="5">
        <v>-3.7051334387752064</v>
      </c>
      <c r="AW47" s="5">
        <v>3.265644980442886</v>
      </c>
      <c r="AX47" s="5">
        <v>-0.46525111536435304</v>
      </c>
      <c r="AY47" s="5">
        <v>-11.570595814939118</v>
      </c>
      <c r="AZ47" s="5">
        <v>-1.913157793857863</v>
      </c>
      <c r="BA47" s="5">
        <v>-2.0784131301367808</v>
      </c>
      <c r="BB47" s="5">
        <v>-3.728901104524482</v>
      </c>
      <c r="BC47" s="5">
        <v>-5.4139847500688631</v>
      </c>
      <c r="BD47" s="5">
        <v>-2.1626243433572938</v>
      </c>
      <c r="BE47" s="5">
        <v>4.1809961680379644</v>
      </c>
      <c r="BF47" s="5">
        <v>1.2374542339793209</v>
      </c>
      <c r="BG47" s="5">
        <v>-1.2383736295036698</v>
      </c>
      <c r="BH47" s="5">
        <v>1.1899072553120789</v>
      </c>
      <c r="BI47" s="5">
        <v>1.4809575743445293</v>
      </c>
      <c r="BJ47" s="5">
        <v>-1.5485766232063014</v>
      </c>
      <c r="BK47" s="5">
        <v>6.8986689328791897</v>
      </c>
      <c r="BL47" s="5">
        <v>11.666677983064972</v>
      </c>
      <c r="BM47" s="5">
        <v>5.4929612610455933</v>
      </c>
      <c r="BN47" s="5">
        <v>7.9805579162046243</v>
      </c>
      <c r="BO47" s="5">
        <v>-2.1907028876796204</v>
      </c>
      <c r="BP47" s="5">
        <v>-3.3368871816292369</v>
      </c>
      <c r="BQ47" s="5">
        <v>-7.4419460828940061</v>
      </c>
      <c r="BR47" s="5">
        <v>4.3207574856829041</v>
      </c>
      <c r="BS47" s="5">
        <v>8.6712702202075889</v>
      </c>
      <c r="BT47" s="5">
        <v>-3.9256694380314059</v>
      </c>
      <c r="BU47" s="5">
        <v>-8.7235153921758553</v>
      </c>
      <c r="BV47" s="5">
        <v>-7.1746974148737905</v>
      </c>
      <c r="BW47" s="5">
        <v>15.11836196346399</v>
      </c>
      <c r="BX47" s="5">
        <v>6.9391914336956546</v>
      </c>
      <c r="BY47" s="5">
        <v>0.92551996381641288</v>
      </c>
      <c r="BZ47" s="5">
        <v>-13.452730161336461</v>
      </c>
      <c r="CA47" s="5">
        <v>-6.6961670168759042</v>
      </c>
      <c r="CB47" s="5">
        <v>-3.9711069171728752</v>
      </c>
      <c r="CC47" s="5">
        <v>7.4358115772916875</v>
      </c>
      <c r="CD47" s="5">
        <v>-4.3494882283823131</v>
      </c>
      <c r="CE47" s="5">
        <v>12.582459813916579</v>
      </c>
      <c r="CF47" s="5">
        <v>1.6329932120100921</v>
      </c>
      <c r="CG47" s="5">
        <v>-2.9320289921900411</v>
      </c>
      <c r="CH47" s="5">
        <v>7.1279827446566344</v>
      </c>
      <c r="CI47" s="5">
        <v>0.83003187970911085</v>
      </c>
      <c r="CJ47" s="5">
        <v>-13.499780428589126</v>
      </c>
      <c r="CK47" s="5">
        <v>-0.69584698453168414</v>
      </c>
      <c r="CL47" s="5">
        <v>7.8315502123559213</v>
      </c>
      <c r="CM47" s="5">
        <v>-1.5935922772609388</v>
      </c>
      <c r="CN47" s="5">
        <v>-1.5188354905654506</v>
      </c>
      <c r="CO47" s="5">
        <v>-1.5880481681425351</v>
      </c>
      <c r="CP47" s="5">
        <v>2.4425392330221456</v>
      </c>
      <c r="CQ47" s="5">
        <v>-14.967666652861382</v>
      </c>
      <c r="CR47" s="5">
        <v>3.8944721156185693</v>
      </c>
      <c r="CS47" s="5">
        <v>-13.786785167519334</v>
      </c>
      <c r="CT47" s="5">
        <v>-0.14188769210896623</v>
      </c>
      <c r="CU47" s="5">
        <v>14.18638411758063</v>
      </c>
      <c r="CV47" s="5">
        <v>1.7135370840216808</v>
      </c>
      <c r="CW47" s="5">
        <v>-0.49008836936532418</v>
      </c>
      <c r="CX47" s="5">
        <v>-4.5636850522636081</v>
      </c>
      <c r="CY47" s="5">
        <v>6.4576278117409345</v>
      </c>
      <c r="CZ47" s="36">
        <v>-3.219181931889139</v>
      </c>
      <c r="DA47" s="169">
        <v>-0.69974226330207046</v>
      </c>
    </row>
    <row r="48" spans="1:105" ht="25.5" customHeight="1" x14ac:dyDescent="0.2">
      <c r="A48" s="7">
        <v>76</v>
      </c>
      <c r="B48" s="7">
        <v>68</v>
      </c>
      <c r="C48" s="10" t="s">
        <v>457</v>
      </c>
      <c r="D48" s="10" t="s">
        <v>106</v>
      </c>
      <c r="E48" s="23">
        <v>-0.41320076057243682</v>
      </c>
      <c r="F48" s="18"/>
      <c r="G48" s="5">
        <v>-1.3336768447613707</v>
      </c>
      <c r="H48" s="5">
        <v>-2.86926063521976</v>
      </c>
      <c r="I48" s="5">
        <v>8.5445247478332931E-5</v>
      </c>
      <c r="J48" s="5">
        <v>-0.56837051949132444</v>
      </c>
      <c r="K48" s="5">
        <v>0.7312808319922226</v>
      </c>
      <c r="L48" s="5">
        <v>0.23355232336542997</v>
      </c>
      <c r="M48" s="5">
        <v>-1.3104288598747615</v>
      </c>
      <c r="N48" s="5">
        <v>-0.63355171268095489</v>
      </c>
      <c r="O48" s="5">
        <v>-0.12105620527616168</v>
      </c>
      <c r="P48" s="5">
        <v>-1.0546617539699099</v>
      </c>
      <c r="Q48" s="5">
        <v>-0.43332739589557434</v>
      </c>
      <c r="R48" s="5">
        <v>-0.1585207563518054</v>
      </c>
      <c r="S48" s="5">
        <v>-4.2820353720844651</v>
      </c>
      <c r="T48" s="5">
        <v>0.49631730221916825</v>
      </c>
      <c r="U48" s="5">
        <v>1.6611492765210443</v>
      </c>
      <c r="V48" s="5">
        <v>-0.28823634921862151</v>
      </c>
      <c r="W48" s="5">
        <v>-1.0970318393711835</v>
      </c>
      <c r="X48" s="18"/>
      <c r="Y48" s="5">
        <v>-1.2922061003013425</v>
      </c>
      <c r="Z48" s="5">
        <v>0.39604570650432436</v>
      </c>
      <c r="AA48" s="5">
        <v>0.24787234023334292</v>
      </c>
      <c r="AB48" s="5">
        <v>-0.10394260635395369</v>
      </c>
      <c r="AC48" s="5">
        <v>0.30208200547129138</v>
      </c>
      <c r="AD48" s="5">
        <v>-3.6677961700804502</v>
      </c>
      <c r="AE48" s="5">
        <v>-0.96537269932021275</v>
      </c>
      <c r="AF48" s="5">
        <v>-0.15120934039209999</v>
      </c>
      <c r="AG48" s="5">
        <v>0.4720663487965453</v>
      </c>
      <c r="AH48" s="5">
        <v>-0.45369128862998309</v>
      </c>
      <c r="AI48" s="5">
        <v>-4.2820353720844651</v>
      </c>
      <c r="AJ48" s="5">
        <v>-3.8180107643594994</v>
      </c>
      <c r="AK48" s="5">
        <v>2.0511171063648845</v>
      </c>
      <c r="AL48" s="5">
        <v>1.9145149748244137</v>
      </c>
      <c r="AM48" s="5">
        <v>1.3128887755459004</v>
      </c>
      <c r="AN48" s="5">
        <v>0.98374522373217133</v>
      </c>
      <c r="AO48" s="5">
        <v>-1.125833654664163</v>
      </c>
      <c r="AP48" s="5">
        <v>-3.2437147765705987</v>
      </c>
      <c r="AQ48" s="5">
        <v>4.1992338684438124</v>
      </c>
      <c r="AR48" s="5">
        <v>-1.0102736035692459</v>
      </c>
      <c r="AS48" s="5">
        <v>0.54863496814250823</v>
      </c>
      <c r="AT48" s="5">
        <v>2.3497109692391405</v>
      </c>
      <c r="AU48" s="5">
        <v>-4.8306454154750611</v>
      </c>
      <c r="AV48" s="5">
        <v>2.7201744947277575</v>
      </c>
      <c r="AW48" s="5">
        <v>-0.26870630474428481</v>
      </c>
      <c r="AX48" s="5">
        <v>-0.67535807189955221</v>
      </c>
      <c r="AY48" s="5">
        <v>-1.3671850137581743</v>
      </c>
      <c r="AZ48" s="5">
        <v>-0.81347227320618742</v>
      </c>
      <c r="BA48" s="5">
        <v>0.39026964752494564</v>
      </c>
      <c r="BB48" s="5">
        <v>0.44905877525516757</v>
      </c>
      <c r="BC48" s="5">
        <v>-1.7434429001816198</v>
      </c>
      <c r="BD48" s="5">
        <v>-0.4882772994974971</v>
      </c>
      <c r="BE48" s="5">
        <v>-5.02306021363502</v>
      </c>
      <c r="BF48" s="5">
        <v>-2.0366813384160594</v>
      </c>
      <c r="BG48" s="5">
        <v>3.5561324504335943</v>
      </c>
      <c r="BH48" s="5">
        <v>-0.44731284025336038</v>
      </c>
      <c r="BI48" s="5">
        <v>-0.94680928525734487</v>
      </c>
      <c r="BJ48" s="5">
        <v>-2.9980162538853392</v>
      </c>
      <c r="BK48" s="5">
        <v>-0.34285432117630421</v>
      </c>
      <c r="BL48" s="5">
        <v>6.5872928986781005</v>
      </c>
      <c r="BM48" s="5">
        <v>-8.1427039058127093E-2</v>
      </c>
      <c r="BN48" s="5">
        <v>-3.9348924975735855</v>
      </c>
      <c r="BO48" s="5">
        <v>-2.86926063521976</v>
      </c>
      <c r="BP48" s="5">
        <v>-0.40356902086472246</v>
      </c>
      <c r="BQ48" s="5">
        <v>-0.39207532427084857</v>
      </c>
      <c r="BR48" s="5">
        <v>5.1551731986137952</v>
      </c>
      <c r="BS48" s="5">
        <v>3.9639414248334219</v>
      </c>
      <c r="BT48" s="5">
        <v>-0.37026285122821889</v>
      </c>
      <c r="BU48" s="5">
        <v>-7.0939506156439762</v>
      </c>
      <c r="BV48" s="5">
        <v>-2.6224172396567269E-2</v>
      </c>
      <c r="BW48" s="5">
        <v>-1.7137023855253659</v>
      </c>
      <c r="BX48" s="5">
        <v>3.4158402571757875</v>
      </c>
      <c r="BY48" s="5">
        <v>1.1073978266927753</v>
      </c>
      <c r="BZ48" s="5">
        <v>-3.4055493017476692</v>
      </c>
      <c r="CA48" s="5">
        <v>0.9916530594012869</v>
      </c>
      <c r="CB48" s="5">
        <v>2.7758080859473182</v>
      </c>
      <c r="CC48" s="5">
        <v>-6.930269401936755</v>
      </c>
      <c r="CD48" s="5">
        <v>1.9287515102754753</v>
      </c>
      <c r="CE48" s="5">
        <v>-5.9222704236603363E-2</v>
      </c>
      <c r="CF48" s="5">
        <v>-1.877045858002802</v>
      </c>
      <c r="CG48" s="5">
        <v>-0.78226489607398264</v>
      </c>
      <c r="CH48" s="5">
        <v>1.9921601008535674</v>
      </c>
      <c r="CI48" s="5">
        <v>-3.9456602812982027</v>
      </c>
      <c r="CJ48" s="5">
        <v>-0.7122076246008362</v>
      </c>
      <c r="CK48" s="5">
        <v>-3.4522559814247558</v>
      </c>
      <c r="CL48" s="5">
        <v>3.5354480583614247</v>
      </c>
      <c r="CM48" s="5">
        <v>3.0762177635638466</v>
      </c>
      <c r="CN48" s="5">
        <v>-0.57394618823701649</v>
      </c>
      <c r="CO48" s="5">
        <v>1.6800827887077787</v>
      </c>
      <c r="CP48" s="5">
        <v>-1.3127651965432676</v>
      </c>
      <c r="CQ48" s="5">
        <v>-5.5190502331548572</v>
      </c>
      <c r="CR48" s="5">
        <v>1.1962552891699687</v>
      </c>
      <c r="CS48" s="5">
        <v>-2.4557387205777559</v>
      </c>
      <c r="CT48" s="5">
        <v>-0.26147594836326959</v>
      </c>
      <c r="CU48" s="5">
        <v>0.7857313540880142</v>
      </c>
      <c r="CV48" s="5">
        <v>3.8818085996933576</v>
      </c>
      <c r="CW48" s="5">
        <v>-2.9130556137067458</v>
      </c>
      <c r="CX48" s="5">
        <v>-3.6546935339798949</v>
      </c>
      <c r="CY48" s="5">
        <v>-2.2430466411661598</v>
      </c>
      <c r="CZ48" s="36">
        <v>-1.1005073903955918</v>
      </c>
      <c r="DA48" s="169">
        <v>-2.9761308136847333</v>
      </c>
    </row>
    <row r="49" spans="1:105" ht="25.5" customHeight="1" x14ac:dyDescent="0.2">
      <c r="A49" s="7">
        <v>77</v>
      </c>
      <c r="B49" s="7">
        <v>69</v>
      </c>
      <c r="C49" s="10" t="s">
        <v>458</v>
      </c>
      <c r="D49" s="10" t="s">
        <v>42</v>
      </c>
      <c r="E49" s="23">
        <v>-0.78389788340914812</v>
      </c>
      <c r="F49" s="18"/>
      <c r="G49" s="5">
        <v>1.9408371441220513</v>
      </c>
      <c r="H49" s="5">
        <v>0.35264991499883802</v>
      </c>
      <c r="I49" s="5">
        <v>-1.4412098802073841</v>
      </c>
      <c r="J49" s="5">
        <v>-0.24399319700229505</v>
      </c>
      <c r="K49" s="5">
        <v>-1.3123074504568546</v>
      </c>
      <c r="L49" s="5">
        <v>-5.0148320990205386</v>
      </c>
      <c r="M49" s="5">
        <v>-1.7055561137959714</v>
      </c>
      <c r="N49" s="5">
        <v>-0.58136475184757064</v>
      </c>
      <c r="O49" s="5">
        <v>0.57664283820852535</v>
      </c>
      <c r="P49" s="5">
        <v>-2.0917140201362097</v>
      </c>
      <c r="Q49" s="5">
        <v>-1.8104705325275248</v>
      </c>
      <c r="R49" s="5">
        <v>-0.56903565782457299</v>
      </c>
      <c r="S49" s="5">
        <v>-9.2441715701379934E-2</v>
      </c>
      <c r="T49" s="5">
        <v>-0.2814623743461091</v>
      </c>
      <c r="U49" s="5">
        <v>-0.41801067943070791</v>
      </c>
      <c r="V49" s="5">
        <v>0.84674691660162438</v>
      </c>
      <c r="W49" s="5">
        <v>-7.960964949999827E-2</v>
      </c>
      <c r="X49" s="18"/>
      <c r="Y49" s="5">
        <v>-5.0007680399539076</v>
      </c>
      <c r="Z49" s="5">
        <v>-1.5520007935800813</v>
      </c>
      <c r="AA49" s="5">
        <v>4.7248899086626075</v>
      </c>
      <c r="AB49" s="5">
        <v>-0.27680783277153775</v>
      </c>
      <c r="AC49" s="5">
        <v>-1.2344716305947738</v>
      </c>
      <c r="AD49" s="5">
        <v>-3.7018431218060552</v>
      </c>
      <c r="AE49" s="5">
        <v>1.7164511373371543</v>
      </c>
      <c r="AF49" s="5">
        <v>-0.19112467385023724</v>
      </c>
      <c r="AG49" s="5">
        <v>0.9663890082145441</v>
      </c>
      <c r="AH49" s="5">
        <v>-3.5958188208752029</v>
      </c>
      <c r="AI49" s="5">
        <v>-9.2441715701379934E-2</v>
      </c>
      <c r="AJ49" s="5">
        <v>0.76284708904213439</v>
      </c>
      <c r="AK49" s="5">
        <v>0.16173017785875388</v>
      </c>
      <c r="AL49" s="5">
        <v>-0.1180419710592453</v>
      </c>
      <c r="AM49" s="5">
        <v>-0.84257533412111885</v>
      </c>
      <c r="AN49" s="5">
        <v>-1.056508865729425</v>
      </c>
      <c r="AO49" s="5">
        <v>-4.1652969105492197</v>
      </c>
      <c r="AP49" s="5">
        <v>2.0550510136361098</v>
      </c>
      <c r="AQ49" s="5">
        <v>-2.0160165729283968</v>
      </c>
      <c r="AR49" s="5">
        <v>0.62853522009417873</v>
      </c>
      <c r="AS49" s="5">
        <v>-1.2225391814084983</v>
      </c>
      <c r="AT49" s="5">
        <v>1.316311425554483</v>
      </c>
      <c r="AU49" s="5">
        <v>-1.3866147036716452</v>
      </c>
      <c r="AV49" s="5">
        <v>-5.6684941490724352</v>
      </c>
      <c r="AW49" s="5">
        <v>-0.81843161490962046</v>
      </c>
      <c r="AX49" s="5">
        <v>-1.0915137411260378</v>
      </c>
      <c r="AY49" s="5">
        <v>-2.1872304154681661</v>
      </c>
      <c r="AZ49" s="5">
        <v>1.4031458071272649</v>
      </c>
      <c r="BA49" s="5">
        <v>-3.3697106918971773</v>
      </c>
      <c r="BB49" s="5">
        <v>1.3379204016850954</v>
      </c>
      <c r="BC49" s="5">
        <v>2.7333646024682841</v>
      </c>
      <c r="BD49" s="5">
        <v>-4.0014294430342883</v>
      </c>
      <c r="BE49" s="5">
        <v>0.12364792799605073</v>
      </c>
      <c r="BF49" s="5">
        <v>-2.6708352679770417</v>
      </c>
      <c r="BG49" s="5">
        <v>-3.9388034842323858</v>
      </c>
      <c r="BH49" s="5">
        <v>-1.1293314249630759</v>
      </c>
      <c r="BI49" s="5">
        <v>-6.792527300108623</v>
      </c>
      <c r="BJ49" s="5">
        <v>-0.9819717828622494</v>
      </c>
      <c r="BK49" s="5">
        <v>4.2847925890596272E-2</v>
      </c>
      <c r="BL49" s="5">
        <v>5.0026583849856152</v>
      </c>
      <c r="BM49" s="5">
        <v>0.63010141355624683</v>
      </c>
      <c r="BN49" s="5">
        <v>-1.4737576984702567</v>
      </c>
      <c r="BO49" s="5">
        <v>0.35264991499883802</v>
      </c>
      <c r="BP49" s="5">
        <v>-0.96946643350571193</v>
      </c>
      <c r="BQ49" s="5">
        <v>-0.72529744589679623</v>
      </c>
      <c r="BR49" s="5">
        <v>-2.992324471202922</v>
      </c>
      <c r="BS49" s="5">
        <v>-0.67123994607191051</v>
      </c>
      <c r="BT49" s="5">
        <v>-0.80861125125938926</v>
      </c>
      <c r="BU49" s="5">
        <v>-1.9136203138043459</v>
      </c>
      <c r="BV49" s="5">
        <v>3.5427948860435663</v>
      </c>
      <c r="BW49" s="5">
        <v>-0.33641514529490557</v>
      </c>
      <c r="BX49" s="5">
        <v>-4.3595406443889448</v>
      </c>
      <c r="BY49" s="5">
        <v>1.7769066636698709</v>
      </c>
      <c r="BZ49" s="5">
        <v>-1.4755230640852597</v>
      </c>
      <c r="CA49" s="5">
        <v>6.4445163308685718</v>
      </c>
      <c r="CB49" s="5">
        <v>4.8692029156888248</v>
      </c>
      <c r="CC49" s="5">
        <v>1.9059041853027532</v>
      </c>
      <c r="CD49" s="5">
        <v>3.0373780700523429</v>
      </c>
      <c r="CE49" s="5">
        <v>-7.8986964774342141</v>
      </c>
      <c r="CF49" s="5">
        <v>-8.3274553909093463</v>
      </c>
      <c r="CG49" s="5">
        <v>-0.53670966169736101</v>
      </c>
      <c r="CH49" s="5">
        <v>-4.0751523375981771</v>
      </c>
      <c r="CI49" s="5">
        <v>-4.8935017620914083</v>
      </c>
      <c r="CJ49" s="5">
        <v>-0.73614247092862861</v>
      </c>
      <c r="CK49" s="5">
        <v>-5.2487097100225135</v>
      </c>
      <c r="CL49" s="5">
        <v>-1.8055342156283078</v>
      </c>
      <c r="CM49" s="5">
        <v>-3.2369296909952352</v>
      </c>
      <c r="CN49" s="5">
        <v>0.22317533644692311</v>
      </c>
      <c r="CO49" s="5">
        <v>-2.47643831436634</v>
      </c>
      <c r="CP49" s="5">
        <v>-1.1780974530343942</v>
      </c>
      <c r="CQ49" s="5">
        <v>1.0778519861265439</v>
      </c>
      <c r="CR49" s="5">
        <v>3.4130400759276944</v>
      </c>
      <c r="CS49" s="5">
        <v>-0.82845567618006744</v>
      </c>
      <c r="CT49" s="5">
        <v>-6.2873481624246583</v>
      </c>
      <c r="CU49" s="5">
        <v>0.89094884905050975</v>
      </c>
      <c r="CV49" s="5">
        <v>1.5660016026530772</v>
      </c>
      <c r="CW49" s="5">
        <v>-0.37026295868092163</v>
      </c>
      <c r="CX49" s="5">
        <v>-2.8424398421059132</v>
      </c>
      <c r="CY49" s="5">
        <v>4.3549347728783179</v>
      </c>
      <c r="CZ49" s="36">
        <v>-5.298054719528694</v>
      </c>
      <c r="DA49" s="169">
        <v>1.8123242703917377</v>
      </c>
    </row>
    <row r="50" spans="1:105" ht="25.5" customHeight="1" x14ac:dyDescent="0.2">
      <c r="A50" s="7">
        <v>77.099999999999994</v>
      </c>
      <c r="B50" s="7">
        <v>69.099999999999994</v>
      </c>
      <c r="C50" s="10" t="s">
        <v>459</v>
      </c>
      <c r="D50" s="10" t="s">
        <v>29</v>
      </c>
      <c r="E50" s="23">
        <v>-0.24316603356022348</v>
      </c>
      <c r="F50" s="18"/>
      <c r="G50" s="5">
        <v>0.67906543780225981</v>
      </c>
      <c r="H50" s="5">
        <v>0.58129672618819805</v>
      </c>
      <c r="I50" s="5">
        <v>-0.47680247195424474</v>
      </c>
      <c r="J50" s="5">
        <v>-0.28226381504881282</v>
      </c>
      <c r="K50" s="5">
        <v>0.19739886885803326</v>
      </c>
      <c r="L50" s="5">
        <v>-1.1157818325085676</v>
      </c>
      <c r="M50" s="5">
        <v>-3.0734092353756024</v>
      </c>
      <c r="N50" s="5">
        <v>3.157021071572963E-2</v>
      </c>
      <c r="O50" s="5">
        <v>0.42712217100450234</v>
      </c>
      <c r="P50" s="5">
        <v>-1.3473258908019876</v>
      </c>
      <c r="Q50" s="5">
        <v>-0.17110398953854666</v>
      </c>
      <c r="R50" s="5">
        <v>-9.7458318939531274E-2</v>
      </c>
      <c r="S50" s="5">
        <v>0.53644182491297943</v>
      </c>
      <c r="T50" s="5">
        <v>-0.30586311367062091</v>
      </c>
      <c r="U50" s="5">
        <v>0.42403115819519477</v>
      </c>
      <c r="V50" s="5">
        <v>0.73772249721815486</v>
      </c>
      <c r="W50" s="5">
        <v>0.32696906648533774</v>
      </c>
      <c r="X50" s="18"/>
      <c r="Y50" s="5">
        <v>-1.0480859366501227</v>
      </c>
      <c r="Z50" s="5">
        <v>-1.1765227809288057</v>
      </c>
      <c r="AA50" s="5">
        <v>1.5627679755720283</v>
      </c>
      <c r="AB50" s="5">
        <v>0.81322494389302991</v>
      </c>
      <c r="AC50" s="5">
        <v>0.35453556278307552</v>
      </c>
      <c r="AD50" s="5">
        <v>-4.2466029545746338</v>
      </c>
      <c r="AE50" s="5">
        <v>-1.0603312550345827</v>
      </c>
      <c r="AF50" s="5">
        <v>0.58038624302448794</v>
      </c>
      <c r="AG50" s="5">
        <v>-0.52581854210699874</v>
      </c>
      <c r="AH50" s="5">
        <v>-0.91016678209360791</v>
      </c>
      <c r="AI50" s="5">
        <v>0.53644182491297943</v>
      </c>
      <c r="AJ50" s="5">
        <v>-0.64563529126189323</v>
      </c>
      <c r="AK50" s="5">
        <v>-0.17066215652554773</v>
      </c>
      <c r="AL50" s="5">
        <v>0.60810217847189385</v>
      </c>
      <c r="AM50" s="5">
        <v>0.12655604060163983</v>
      </c>
      <c r="AN50" s="5">
        <v>0.44973913491562234</v>
      </c>
      <c r="AO50" s="5">
        <v>-2.1314844259345747</v>
      </c>
      <c r="AP50" s="5">
        <v>2.7693432806644322</v>
      </c>
      <c r="AQ50" s="5">
        <v>1.6097093532472719</v>
      </c>
      <c r="AR50" s="5">
        <v>0.28806403041170237</v>
      </c>
      <c r="AS50" s="5">
        <v>0.81401856935663641</v>
      </c>
      <c r="AT50" s="5">
        <v>0.23640997527697349</v>
      </c>
      <c r="AU50" s="5">
        <v>1.0281331248189414</v>
      </c>
      <c r="AV50" s="5">
        <v>-3.907560381229374</v>
      </c>
      <c r="AW50" s="5">
        <v>-7.0537584067036363E-3</v>
      </c>
      <c r="AX50" s="5">
        <v>-0.19936948001984511</v>
      </c>
      <c r="AY50" s="5">
        <v>-3.9820189636666754</v>
      </c>
      <c r="AZ50" s="5">
        <v>-1.108460670952041</v>
      </c>
      <c r="BA50" s="5">
        <v>-3.2094667201267009</v>
      </c>
      <c r="BB50" s="5">
        <v>0.81173684021347481</v>
      </c>
      <c r="BC50" s="5">
        <v>3.013577679056052</v>
      </c>
      <c r="BD50" s="5">
        <v>-0.51898949344339007</v>
      </c>
      <c r="BE50" s="5">
        <v>-0.22202554716867162</v>
      </c>
      <c r="BF50" s="5">
        <v>-1.853860808054967</v>
      </c>
      <c r="BG50" s="5">
        <v>-0.67575443901277588</v>
      </c>
      <c r="BH50" s="5">
        <v>1.2820568647289754E-2</v>
      </c>
      <c r="BI50" s="5">
        <v>-1.2161869920224309</v>
      </c>
      <c r="BJ50" s="5">
        <v>-0.24568112234527861</v>
      </c>
      <c r="BK50" s="5">
        <v>1.5445574869348997</v>
      </c>
      <c r="BL50" s="5">
        <v>-0.58007667202849955</v>
      </c>
      <c r="BM50" s="5">
        <v>-1.5418902911599308</v>
      </c>
      <c r="BN50" s="5">
        <v>3.2143597644337136</v>
      </c>
      <c r="BO50" s="5">
        <v>0.58129672618819805</v>
      </c>
      <c r="BP50" s="5">
        <v>-2.0023862462889128</v>
      </c>
      <c r="BQ50" s="5">
        <v>-2.1306943830507108</v>
      </c>
      <c r="BR50" s="5">
        <v>0.56839651144331071</v>
      </c>
      <c r="BS50" s="5">
        <v>-4.4773225139890371</v>
      </c>
      <c r="BT50" s="5">
        <v>-1.0109476363022645</v>
      </c>
      <c r="BU50" s="5">
        <v>2.6911259026690955</v>
      </c>
      <c r="BV50" s="5">
        <v>1.4921962592685905</v>
      </c>
      <c r="BW50" s="5">
        <v>9.7116621833130967E-3</v>
      </c>
      <c r="BX50" s="5">
        <v>-0.32256946603302694</v>
      </c>
      <c r="BY50" s="5">
        <v>0.45047633265747822</v>
      </c>
      <c r="BZ50" s="5">
        <v>1.911180861959034</v>
      </c>
      <c r="CA50" s="5">
        <v>1.5860632616955468</v>
      </c>
      <c r="CB50" s="5">
        <v>0.70524010455496988</v>
      </c>
      <c r="CC50" s="5">
        <v>2.5062033231061402</v>
      </c>
      <c r="CD50" s="5">
        <v>2.5608822785650496</v>
      </c>
      <c r="CE50" s="5">
        <v>-4.7369591811150356</v>
      </c>
      <c r="CF50" s="5">
        <v>-5.2981232052379115</v>
      </c>
      <c r="CG50" s="5">
        <v>0.38233949216633611</v>
      </c>
      <c r="CH50" s="5">
        <v>-0.83692855196269011</v>
      </c>
      <c r="CI50" s="5">
        <v>0.74131108050322125</v>
      </c>
      <c r="CJ50" s="5">
        <v>1.9882076182107014</v>
      </c>
      <c r="CK50" s="5">
        <v>-2.7741157007732204</v>
      </c>
      <c r="CL50" s="5">
        <v>-0.28062813515398899</v>
      </c>
      <c r="CM50" s="5">
        <v>-0.59682985811484301</v>
      </c>
      <c r="CN50" s="5">
        <v>-0.56302800762136984</v>
      </c>
      <c r="CO50" s="5">
        <v>-1.6821615097656997</v>
      </c>
      <c r="CP50" s="5">
        <v>3.0603396850224387</v>
      </c>
      <c r="CQ50" s="5">
        <v>1.0249424717720901</v>
      </c>
      <c r="CR50" s="5">
        <v>0.92766729795629332</v>
      </c>
      <c r="CS50" s="5">
        <v>1.2939780325882211</v>
      </c>
      <c r="CT50" s="5">
        <v>-1.9002533490715052</v>
      </c>
      <c r="CU50" s="5">
        <v>-1.6073674912308258</v>
      </c>
      <c r="CV50" s="5">
        <v>3.0609685456221767</v>
      </c>
      <c r="CW50" s="5">
        <v>-0.65655263804913688</v>
      </c>
      <c r="CX50" s="5">
        <v>-2.4270677426327651</v>
      </c>
      <c r="CY50" s="5">
        <v>2.4515936260541742</v>
      </c>
      <c r="CZ50" s="36">
        <v>-0.35642893484512772</v>
      </c>
      <c r="DA50" s="169">
        <v>-1.3169116285255322</v>
      </c>
    </row>
    <row r="51" spans="1:105" ht="25.5" customHeight="1" x14ac:dyDescent="0.2">
      <c r="A51" s="7">
        <v>77.2</v>
      </c>
      <c r="B51" s="7">
        <v>69.2</v>
      </c>
      <c r="C51" s="10" t="s">
        <v>460</v>
      </c>
      <c r="D51" s="10" t="s">
        <v>29</v>
      </c>
      <c r="E51" s="23">
        <v>-0.11400757887876312</v>
      </c>
      <c r="F51" s="18"/>
      <c r="G51" s="5">
        <v>-0.25059977551134638</v>
      </c>
      <c r="H51" s="5">
        <v>-0.37696285737845914</v>
      </c>
      <c r="I51" s="5">
        <v>-0.14801689578154564</v>
      </c>
      <c r="J51" s="5">
        <v>0.21349371796643191</v>
      </c>
      <c r="K51" s="5">
        <v>-0.18319283004700332</v>
      </c>
      <c r="L51" s="5">
        <v>0.25363291753122374</v>
      </c>
      <c r="M51" s="5">
        <v>-0.22145967144567624</v>
      </c>
      <c r="N51" s="5">
        <v>-0.29958656454066002</v>
      </c>
      <c r="O51" s="5">
        <v>0.20340598165292717</v>
      </c>
      <c r="P51" s="5">
        <v>-0.44020822814278904</v>
      </c>
      <c r="Q51" s="5">
        <v>-0.37541599117305058</v>
      </c>
      <c r="R51" s="5">
        <v>-0.35409359132523438</v>
      </c>
      <c r="S51" s="5">
        <v>3.3641584206696995E-2</v>
      </c>
      <c r="T51" s="5">
        <v>0.38690160313274258</v>
      </c>
      <c r="U51" s="5">
        <v>-0.11022042988175837</v>
      </c>
      <c r="V51" s="5">
        <v>-3.5268068435901134E-2</v>
      </c>
      <c r="W51" s="5">
        <v>-5.2473282204569927E-2</v>
      </c>
      <c r="X51" s="18"/>
      <c r="Y51" s="5">
        <v>0.7694699488596165</v>
      </c>
      <c r="Z51" s="5">
        <v>-0.68007979192202039</v>
      </c>
      <c r="AA51" s="5">
        <v>0.66645222576832019</v>
      </c>
      <c r="AB51" s="5">
        <v>-0.2681787336221747</v>
      </c>
      <c r="AC51" s="5">
        <v>-1.8608408209149063</v>
      </c>
      <c r="AD51" s="5">
        <v>2.1085286853740004E-2</v>
      </c>
      <c r="AE51" s="5">
        <v>0.44209414310484374</v>
      </c>
      <c r="AF51" s="5">
        <v>0.25473020237230914</v>
      </c>
      <c r="AG51" s="5">
        <v>1.4296918673628776</v>
      </c>
      <c r="AH51" s="5">
        <v>-0.95566894710473593</v>
      </c>
      <c r="AI51" s="5">
        <v>3.3641584206696995E-2</v>
      </c>
      <c r="AJ51" s="5">
        <v>0.12792586345741341</v>
      </c>
      <c r="AK51" s="5">
        <v>-3.4257360600287501E-2</v>
      </c>
      <c r="AL51" s="5">
        <v>-0.17423292087679221</v>
      </c>
      <c r="AM51" s="5">
        <v>0</v>
      </c>
      <c r="AN51" s="5">
        <v>-0.10957159924538978</v>
      </c>
      <c r="AO51" s="5">
        <v>-0.22719621979939703</v>
      </c>
      <c r="AP51" s="5">
        <v>0.20870313190672907</v>
      </c>
      <c r="AQ51" s="5">
        <v>-1.3011911653689636</v>
      </c>
      <c r="AR51" s="5">
        <v>0.27278454004186059</v>
      </c>
      <c r="AS51" s="5">
        <v>-0.37630221384928597</v>
      </c>
      <c r="AT51" s="5">
        <v>-5.3511042140298226E-2</v>
      </c>
      <c r="AU51" s="5">
        <v>0.76190156308615853</v>
      </c>
      <c r="AV51" s="5">
        <v>-0.30528019637372994</v>
      </c>
      <c r="AW51" s="5">
        <v>-0.70944365132685649</v>
      </c>
      <c r="AX51" s="5">
        <v>5.5671090625808412E-2</v>
      </c>
      <c r="AY51" s="5">
        <v>0.38875710089381099</v>
      </c>
      <c r="AZ51" s="5">
        <v>0.18959931798806473</v>
      </c>
      <c r="BA51" s="5">
        <v>-0.64166006687396604</v>
      </c>
      <c r="BB51" s="5">
        <v>0.48815942042083033</v>
      </c>
      <c r="BC51" s="5">
        <v>-0.20823457848172572</v>
      </c>
      <c r="BD51" s="5">
        <v>-0.59607485898781642</v>
      </c>
      <c r="BE51" s="5">
        <v>0.31462727498906284</v>
      </c>
      <c r="BF51" s="5">
        <v>-0.72396434149432087</v>
      </c>
      <c r="BG51" s="5">
        <v>-1.2047294614886224</v>
      </c>
      <c r="BH51" s="5">
        <v>-1.293392911627151</v>
      </c>
      <c r="BI51" s="5">
        <v>-0.12181672552911271</v>
      </c>
      <c r="BJ51" s="5">
        <v>-1.2128719187026948</v>
      </c>
      <c r="BK51" s="5">
        <v>0</v>
      </c>
      <c r="BL51" s="5">
        <v>-0.99828267771284518</v>
      </c>
      <c r="BM51" s="5">
        <v>1.5774317637124415</v>
      </c>
      <c r="BN51" s="5">
        <v>0.49016125355354906</v>
      </c>
      <c r="BO51" s="5">
        <v>-0.37696285737845914</v>
      </c>
      <c r="BP51" s="5">
        <v>-1.9363991711710826</v>
      </c>
      <c r="BQ51" s="5">
        <v>0.92758799692323457</v>
      </c>
      <c r="BR51" s="5">
        <v>1.5439151801305528</v>
      </c>
      <c r="BS51" s="5">
        <v>-1.9115100479518561</v>
      </c>
      <c r="BT51" s="5">
        <v>1.1106375238782176</v>
      </c>
      <c r="BU51" s="5">
        <v>0</v>
      </c>
      <c r="BV51" s="5">
        <v>1.033832445559083</v>
      </c>
      <c r="BW51" s="5">
        <v>0.36051381313004882</v>
      </c>
      <c r="BX51" s="5">
        <v>-1.0863223947635736</v>
      </c>
      <c r="BY51" s="5">
        <v>0</v>
      </c>
      <c r="BZ51" s="5">
        <v>0.34071249204334159</v>
      </c>
      <c r="CA51" s="5">
        <v>0.8566941351487174</v>
      </c>
      <c r="CB51" s="5">
        <v>0</v>
      </c>
      <c r="CC51" s="5">
        <v>-0.97765367000043868</v>
      </c>
      <c r="CD51" s="5">
        <v>-0.13280829091735824</v>
      </c>
      <c r="CE51" s="5">
        <v>-6.1489234125427422E-2</v>
      </c>
      <c r="CF51" s="5">
        <v>6.8906749260928685E-2</v>
      </c>
      <c r="CG51" s="5">
        <v>0.82562110014786971</v>
      </c>
      <c r="CH51" s="5">
        <v>0</v>
      </c>
      <c r="CI51" s="5">
        <v>0</v>
      </c>
      <c r="CJ51" s="5">
        <v>0.13626101049252487</v>
      </c>
      <c r="CK51" s="5">
        <v>0</v>
      </c>
      <c r="CL51" s="5">
        <v>-0.96756620453031916</v>
      </c>
      <c r="CM51" s="5">
        <v>-0.16664683272535169</v>
      </c>
      <c r="CN51" s="5">
        <v>0.15782595964557061</v>
      </c>
      <c r="CO51" s="5">
        <v>0.95920288025077538</v>
      </c>
      <c r="CP51" s="5">
        <v>1.1214819113890004</v>
      </c>
      <c r="CQ51" s="5">
        <v>1.4337202104176521</v>
      </c>
      <c r="CR51" s="5">
        <v>-0.15744621649111307</v>
      </c>
      <c r="CS51" s="5">
        <v>0</v>
      </c>
      <c r="CT51" s="5">
        <v>0.10370355897381708</v>
      </c>
      <c r="CU51" s="5">
        <v>0</v>
      </c>
      <c r="CV51" s="5">
        <v>-0.61698518861747931</v>
      </c>
      <c r="CW51" s="5">
        <v>0.13254234463760053</v>
      </c>
      <c r="CX51" s="5">
        <v>0</v>
      </c>
      <c r="CY51" s="5">
        <v>0</v>
      </c>
      <c r="CZ51" s="36">
        <v>-9.0206873854767042E-2</v>
      </c>
      <c r="DA51" s="169">
        <v>-1.3821002823153175</v>
      </c>
    </row>
    <row r="52" spans="1:105" ht="25.5" customHeight="1" x14ac:dyDescent="0.2">
      <c r="A52" s="7">
        <v>77.3</v>
      </c>
      <c r="B52" s="7">
        <v>69.3</v>
      </c>
      <c r="C52" s="10" t="s">
        <v>461</v>
      </c>
      <c r="D52" s="10" t="s">
        <v>29</v>
      </c>
      <c r="E52" s="23">
        <v>-5.1814323320769518E-2</v>
      </c>
      <c r="F52" s="18"/>
      <c r="G52" s="5">
        <v>-0.1380902220214828</v>
      </c>
      <c r="H52" s="5">
        <v>-4.4950007208413523E-2</v>
      </c>
      <c r="I52" s="5">
        <v>-4.899221687445543E-2</v>
      </c>
      <c r="J52" s="5">
        <v>-0.77056012662802398</v>
      </c>
      <c r="K52" s="5">
        <v>0.22269230525081829</v>
      </c>
      <c r="L52" s="5">
        <v>0.16965495322834645</v>
      </c>
      <c r="M52" s="5">
        <v>-0.31210452863769444</v>
      </c>
      <c r="N52" s="5">
        <v>-0.15780477047079589</v>
      </c>
      <c r="O52" s="5">
        <v>0.47410384325136257</v>
      </c>
      <c r="P52" s="5">
        <v>-0.36920418923520415</v>
      </c>
      <c r="Q52" s="5">
        <v>2.764166449433092E-2</v>
      </c>
      <c r="R52" s="5">
        <v>0.2475786588091291</v>
      </c>
      <c r="S52" s="5">
        <v>1.7379700428338929</v>
      </c>
      <c r="T52" s="5">
        <v>-0.50180239782386793</v>
      </c>
      <c r="U52" s="5">
        <v>-0.41596143139592057</v>
      </c>
      <c r="V52" s="5">
        <v>-0.36114036775604552</v>
      </c>
      <c r="W52" s="5">
        <v>0.42041550337926648</v>
      </c>
      <c r="X52" s="18"/>
      <c r="Y52" s="5">
        <v>-1.410531212580016</v>
      </c>
      <c r="Z52" s="5">
        <v>-0.64792776859262546</v>
      </c>
      <c r="AA52" s="5">
        <v>1.1072247717862687</v>
      </c>
      <c r="AB52" s="5">
        <v>6.0269774406751186E-2</v>
      </c>
      <c r="AC52" s="5">
        <v>0.97635456886892436</v>
      </c>
      <c r="AD52" s="5">
        <v>-2.2956808224379048</v>
      </c>
      <c r="AE52" s="5">
        <v>0.55356830291436376</v>
      </c>
      <c r="AF52" s="5">
        <v>0.86804820941608396</v>
      </c>
      <c r="AG52" s="5">
        <v>-0.71794000898050014</v>
      </c>
      <c r="AH52" s="5">
        <v>-0.68184585126128805</v>
      </c>
      <c r="AI52" s="5">
        <v>1.7379700428338929</v>
      </c>
      <c r="AJ52" s="5">
        <v>0.69888293659389289</v>
      </c>
      <c r="AK52" s="5">
        <v>-1.5231909924541862</v>
      </c>
      <c r="AL52" s="5">
        <v>-0.58525850620578701</v>
      </c>
      <c r="AM52" s="5">
        <v>-0.13511435878076772</v>
      </c>
      <c r="AN52" s="5">
        <v>-0.1608746088923918</v>
      </c>
      <c r="AO52" s="5">
        <v>-0.42609959934830371</v>
      </c>
      <c r="AP52" s="5">
        <v>1.9936351717454899</v>
      </c>
      <c r="AQ52" s="5">
        <v>-1.4282680747494214</v>
      </c>
      <c r="AR52" s="5">
        <v>0.89281120304527928</v>
      </c>
      <c r="AS52" s="5">
        <v>-1.4343472547324154E-2</v>
      </c>
      <c r="AT52" s="5">
        <v>-7.6752437280734664E-2</v>
      </c>
      <c r="AU52" s="5">
        <v>-0.77567865133798453</v>
      </c>
      <c r="AV52" s="5">
        <v>-1.9273837044612367</v>
      </c>
      <c r="AW52" s="5">
        <v>0.79903719984047106</v>
      </c>
      <c r="AX52" s="5">
        <v>-0.86848278378692756</v>
      </c>
      <c r="AY52" s="5">
        <v>1.170325086829719</v>
      </c>
      <c r="AZ52" s="5">
        <v>1.1395914254002975</v>
      </c>
      <c r="BA52" s="5">
        <v>0.2656085529203287</v>
      </c>
      <c r="BB52" s="5">
        <v>-0.27172049178503277</v>
      </c>
      <c r="BC52" s="5">
        <v>0.21654585414332495</v>
      </c>
      <c r="BD52" s="5">
        <v>-0.72737206620926953</v>
      </c>
      <c r="BE52" s="5">
        <v>0.1324617333537832</v>
      </c>
      <c r="BF52" s="5">
        <v>-0.86488733803840634</v>
      </c>
      <c r="BG52" s="5">
        <v>-1.1764339600878209</v>
      </c>
      <c r="BH52" s="5">
        <v>0.13020539268666909</v>
      </c>
      <c r="BI52" s="5">
        <v>0.77710949260074003</v>
      </c>
      <c r="BJ52" s="5">
        <v>-1.4473949743568328</v>
      </c>
      <c r="BK52" s="5">
        <v>-1.2205498537358406</v>
      </c>
      <c r="BL52" s="5">
        <v>-0.6515166783857087</v>
      </c>
      <c r="BM52" s="5">
        <v>1.0427370891877499</v>
      </c>
      <c r="BN52" s="5">
        <v>-0.6108186307927137</v>
      </c>
      <c r="BO52" s="5">
        <v>-4.4950007208413523E-2</v>
      </c>
      <c r="BP52" s="5">
        <v>-5.1561633317525724E-2</v>
      </c>
      <c r="BQ52" s="5">
        <v>-0.23515221857963606</v>
      </c>
      <c r="BR52" s="5">
        <v>0</v>
      </c>
      <c r="BS52" s="5">
        <v>5.8836517709938407</v>
      </c>
      <c r="BT52" s="5">
        <v>1.1226837868434749</v>
      </c>
      <c r="BU52" s="5">
        <v>-1.1683775387788016</v>
      </c>
      <c r="BV52" s="5">
        <v>-0.88552620261553605</v>
      </c>
      <c r="BW52" s="5">
        <v>0.5968619120001426</v>
      </c>
      <c r="BX52" s="5">
        <v>-0.49373283960063796</v>
      </c>
      <c r="BY52" s="5">
        <v>2.4219219915283094</v>
      </c>
      <c r="BZ52" s="5">
        <v>0.59759269611364352</v>
      </c>
      <c r="CA52" s="5">
        <v>1.0563715525917718</v>
      </c>
      <c r="CB52" s="5">
        <v>-1.291632474378027</v>
      </c>
      <c r="CC52" s="5">
        <v>8.0923439160187918E-2</v>
      </c>
      <c r="CD52" s="5">
        <v>1.0400966089493346</v>
      </c>
      <c r="CE52" s="5">
        <v>1.3235601168507509</v>
      </c>
      <c r="CF52" s="5">
        <v>-3.474423682976437</v>
      </c>
      <c r="CG52" s="5">
        <v>1.5467540074917949</v>
      </c>
      <c r="CH52" s="5">
        <v>0</v>
      </c>
      <c r="CI52" s="5">
        <v>-2.3897815067663393</v>
      </c>
      <c r="CJ52" s="5">
        <v>1.4071471180864761</v>
      </c>
      <c r="CK52" s="5">
        <v>-6.044152815172113E-2</v>
      </c>
      <c r="CL52" s="5">
        <v>0.77164580795914484</v>
      </c>
      <c r="CM52" s="5">
        <v>1.2312454729577904</v>
      </c>
      <c r="CN52" s="5">
        <v>-0.2211913548411153</v>
      </c>
      <c r="CO52" s="5">
        <v>-2.6453285496590819</v>
      </c>
      <c r="CP52" s="5">
        <v>-0.17400299611503217</v>
      </c>
      <c r="CQ52" s="5">
        <v>1.257961880129552</v>
      </c>
      <c r="CR52" s="5">
        <v>0.2583029463252049</v>
      </c>
      <c r="CS52" s="5">
        <v>-2.3040515245897208</v>
      </c>
      <c r="CT52" s="5">
        <v>0</v>
      </c>
      <c r="CU52" s="5">
        <v>-9.1356517871307233E-2</v>
      </c>
      <c r="CV52" s="5">
        <v>-0.316233741410817</v>
      </c>
      <c r="CW52" s="5">
        <v>0.96850168348582377</v>
      </c>
      <c r="CX52" s="5">
        <v>1.2046376961200549</v>
      </c>
      <c r="CY52" s="5">
        <v>1.16579967367393</v>
      </c>
      <c r="CZ52" s="36">
        <v>-2.96742783797295</v>
      </c>
      <c r="DA52" s="169">
        <v>0.580257878648618</v>
      </c>
    </row>
    <row r="53" spans="1:105" ht="25.5" customHeight="1" x14ac:dyDescent="0.2">
      <c r="A53" s="7">
        <v>77.400000000000006</v>
      </c>
      <c r="B53" s="7">
        <v>69.400000000000006</v>
      </c>
      <c r="C53" s="10" t="s">
        <v>462</v>
      </c>
      <c r="D53" s="10" t="s">
        <v>29</v>
      </c>
      <c r="E53" s="23">
        <v>-0.10867910971398498</v>
      </c>
      <c r="F53" s="18"/>
      <c r="G53" s="5">
        <v>0.22988371376051253</v>
      </c>
      <c r="H53" s="5">
        <v>-0.47735539613168038</v>
      </c>
      <c r="I53" s="5">
        <v>1.549979478053265E-2</v>
      </c>
      <c r="J53" s="5">
        <v>-0.13570059291416686</v>
      </c>
      <c r="K53" s="5">
        <v>0.60517019051337728</v>
      </c>
      <c r="L53" s="5">
        <v>-0.32523968486257615</v>
      </c>
      <c r="M53" s="5">
        <v>-0.64008421692117068</v>
      </c>
      <c r="N53" s="5">
        <v>-0.37895376010664628</v>
      </c>
      <c r="O53" s="5">
        <v>-8.8817865353544967E-2</v>
      </c>
      <c r="P53" s="5">
        <v>0.55914574329803413</v>
      </c>
      <c r="Q53" s="5">
        <v>-0.24248472126353282</v>
      </c>
      <c r="R53" s="5">
        <v>-0.30607149474088063</v>
      </c>
      <c r="S53" s="5">
        <v>-5.2714917539776945E-2</v>
      </c>
      <c r="T53" s="5">
        <v>-0.78358137976027431</v>
      </c>
      <c r="U53" s="5">
        <v>-0.55210292009019313</v>
      </c>
      <c r="V53" s="5">
        <v>-0.44758560594009122</v>
      </c>
      <c r="W53" s="5">
        <v>0.11953404324824679</v>
      </c>
      <c r="X53" s="18"/>
      <c r="Y53" s="5">
        <v>-1.078182790254558</v>
      </c>
      <c r="Z53" s="5">
        <v>0.64350926058182178</v>
      </c>
      <c r="AA53" s="5">
        <v>0.77619715431378722</v>
      </c>
      <c r="AB53" s="5">
        <v>-0.21291273728964338</v>
      </c>
      <c r="AC53" s="5">
        <v>0.30243897551134002</v>
      </c>
      <c r="AD53" s="5">
        <v>-9.9286226715365911E-2</v>
      </c>
      <c r="AE53" s="5">
        <v>1.2138525033669594</v>
      </c>
      <c r="AF53" s="5">
        <v>-0.69077191137457483</v>
      </c>
      <c r="AG53" s="5">
        <v>-0.55435975963534023</v>
      </c>
      <c r="AH53" s="5">
        <v>0.98891812267893564</v>
      </c>
      <c r="AI53" s="5">
        <v>-5.2714917539776945E-2</v>
      </c>
      <c r="AJ53" s="5">
        <v>7.8371712886434075E-2</v>
      </c>
      <c r="AK53" s="5">
        <v>-0.38014457149833886</v>
      </c>
      <c r="AL53" s="5">
        <v>-0.66895790979349845</v>
      </c>
      <c r="AM53" s="5">
        <v>-0.35599263183019381</v>
      </c>
      <c r="AN53" s="5">
        <v>0.59132317235506715</v>
      </c>
      <c r="AO53" s="5">
        <v>-0.10523532457913531</v>
      </c>
      <c r="AP53" s="5">
        <v>0.7323186459457145</v>
      </c>
      <c r="AQ53" s="5">
        <v>-0.18898679737314106</v>
      </c>
      <c r="AR53" s="5">
        <v>-0.75492315169521151</v>
      </c>
      <c r="AS53" s="5">
        <v>-2.4460018690914564</v>
      </c>
      <c r="AT53" s="5">
        <v>0.8335948620030198</v>
      </c>
      <c r="AU53" s="5">
        <v>0.78458195819945953</v>
      </c>
      <c r="AV53" s="5">
        <v>0.6611747292981226</v>
      </c>
      <c r="AW53" s="5">
        <v>0.2167460745169198</v>
      </c>
      <c r="AX53" s="5">
        <v>-0.21390000021087063</v>
      </c>
      <c r="AY53" s="5">
        <v>8.8391776685587176E-2</v>
      </c>
      <c r="AZ53" s="5">
        <v>0.27280477408354653</v>
      </c>
      <c r="BA53" s="5">
        <v>-1.0160916387338663</v>
      </c>
      <c r="BB53" s="5">
        <v>-0.31626043245976204</v>
      </c>
      <c r="BC53" s="5">
        <v>-0.75803955231500275</v>
      </c>
      <c r="BD53" s="5">
        <v>0.99158590069630537</v>
      </c>
      <c r="BE53" s="5">
        <v>0.16835717646739023</v>
      </c>
      <c r="BF53" s="5">
        <v>-0.4205127422020164</v>
      </c>
      <c r="BG53" s="5">
        <v>0.35158743375096979</v>
      </c>
      <c r="BH53" s="5">
        <v>-0.5056677466655517</v>
      </c>
      <c r="BI53" s="5">
        <v>-0.95672775248856246</v>
      </c>
      <c r="BJ53" s="5">
        <v>-0.34288921299758812</v>
      </c>
      <c r="BK53" s="5">
        <v>0</v>
      </c>
      <c r="BL53" s="5">
        <v>-2.1468537899636542</v>
      </c>
      <c r="BM53" s="5">
        <v>0.77811707149416021</v>
      </c>
      <c r="BN53" s="5">
        <v>-0.48009066876133438</v>
      </c>
      <c r="BO53" s="5">
        <v>-0.47735539613168038</v>
      </c>
      <c r="BP53" s="5">
        <v>0</v>
      </c>
      <c r="BQ53" s="5">
        <v>-0.91368317037977453</v>
      </c>
      <c r="BR53" s="5">
        <v>0.42638780780580815</v>
      </c>
      <c r="BS53" s="5">
        <v>-1.9115100479518561</v>
      </c>
      <c r="BT53" s="5">
        <v>0.17806248502379152</v>
      </c>
      <c r="BU53" s="5">
        <v>0.34991621759135799</v>
      </c>
      <c r="BV53" s="5">
        <v>1.4228832921494901</v>
      </c>
      <c r="BW53" s="5">
        <v>0</v>
      </c>
      <c r="BX53" s="5">
        <v>-0.54122960419127009</v>
      </c>
      <c r="BY53" s="5">
        <v>0</v>
      </c>
      <c r="BZ53" s="5">
        <v>0</v>
      </c>
      <c r="CA53" s="5">
        <v>-2.2813724740157162</v>
      </c>
      <c r="CB53" s="5">
        <v>0</v>
      </c>
      <c r="CC53" s="5">
        <v>0</v>
      </c>
      <c r="CD53" s="5">
        <v>-0.67849174121682965</v>
      </c>
      <c r="CE53" s="5">
        <v>0</v>
      </c>
      <c r="CF53" s="5">
        <v>0.239738155044047</v>
      </c>
      <c r="CG53" s="5">
        <v>-2.0432537435845508</v>
      </c>
      <c r="CH53" s="5">
        <v>-1.9593371418301819</v>
      </c>
      <c r="CI53" s="5">
        <v>0</v>
      </c>
      <c r="CJ53" s="5">
        <v>-4.025854158504634E-2</v>
      </c>
      <c r="CK53" s="5">
        <v>0</v>
      </c>
      <c r="CL53" s="5">
        <v>0</v>
      </c>
      <c r="CM53" s="5">
        <v>0</v>
      </c>
      <c r="CN53" s="5">
        <v>0.15782595964557061</v>
      </c>
      <c r="CO53" s="5">
        <v>0</v>
      </c>
      <c r="CP53" s="5">
        <v>0.9570255222613866</v>
      </c>
      <c r="CQ53" s="5">
        <v>-1.6662590924636356</v>
      </c>
      <c r="CR53" s="5">
        <v>-0.15744621649111307</v>
      </c>
      <c r="CS53" s="5">
        <v>-0.19033789903141254</v>
      </c>
      <c r="CT53" s="5">
        <v>0</v>
      </c>
      <c r="CU53" s="5">
        <v>0.17862917719860594</v>
      </c>
      <c r="CV53" s="5">
        <v>0.28421268231815749</v>
      </c>
      <c r="CW53" s="5">
        <v>0.27208376440414339</v>
      </c>
      <c r="CX53" s="5">
        <v>0.16823687752355329</v>
      </c>
      <c r="CY53" s="5">
        <v>0.11760764894302189</v>
      </c>
      <c r="CZ53" s="36">
        <v>1.3903048824097608</v>
      </c>
      <c r="DA53" s="169">
        <v>0.50720488108962269</v>
      </c>
    </row>
    <row r="54" spans="1:105" ht="25.5" customHeight="1" x14ac:dyDescent="0.2">
      <c r="A54" s="7">
        <v>77.5</v>
      </c>
      <c r="B54" s="7">
        <v>69.5</v>
      </c>
      <c r="C54" s="10" t="s">
        <v>463</v>
      </c>
      <c r="D54" s="10" t="s">
        <v>29</v>
      </c>
      <c r="E54" s="23">
        <v>-5.2724271604171036E-2</v>
      </c>
      <c r="F54" s="18"/>
      <c r="G54" s="5">
        <v>0.21927974627175206</v>
      </c>
      <c r="H54" s="5">
        <v>-0.95841872365423053</v>
      </c>
      <c r="I54" s="5">
        <v>-9.0498997963731953E-2</v>
      </c>
      <c r="J54" s="5">
        <v>-0.21732245885319337</v>
      </c>
      <c r="K54" s="5">
        <v>0.30406416406499553</v>
      </c>
      <c r="L54" s="5">
        <v>-0.11653823507487926</v>
      </c>
      <c r="M54" s="5">
        <v>0.89762647940073781</v>
      </c>
      <c r="N54" s="5">
        <v>-3.5633646497504612E-2</v>
      </c>
      <c r="O54" s="5">
        <v>-0.24852359441837454</v>
      </c>
      <c r="P54" s="5">
        <v>-0.18124595960222201</v>
      </c>
      <c r="Q54" s="5">
        <v>-0.34112779292069462</v>
      </c>
      <c r="R54" s="5">
        <v>1.5060320948841688E-2</v>
      </c>
      <c r="S54" s="5">
        <v>-0.18896597816746746</v>
      </c>
      <c r="T54" s="5">
        <v>0.25417128766961528</v>
      </c>
      <c r="U54" s="5">
        <v>3.0837543344402973E-2</v>
      </c>
      <c r="V54" s="5">
        <v>0.10957790931395162</v>
      </c>
      <c r="W54" s="5">
        <v>-0.34727425106415755</v>
      </c>
      <c r="X54" s="18"/>
      <c r="Y54" s="5">
        <v>3.8123401922461886E-3</v>
      </c>
      <c r="Z54" s="5">
        <v>-0.49688539836550627</v>
      </c>
      <c r="AA54" s="5">
        <v>0.74972101690055726</v>
      </c>
      <c r="AB54" s="5">
        <v>-0.54766751927058865</v>
      </c>
      <c r="AC54" s="5">
        <v>-0.36590205106066387</v>
      </c>
      <c r="AD54" s="5">
        <v>1.0891869585962946</v>
      </c>
      <c r="AE54" s="5">
        <v>0.60352426059209929</v>
      </c>
      <c r="AF54" s="5">
        <v>-0.48268202801579541</v>
      </c>
      <c r="AG54" s="5">
        <v>0.83976575825314681</v>
      </c>
      <c r="AH54" s="5">
        <v>-0.87124483876893588</v>
      </c>
      <c r="AI54" s="5">
        <v>-0.18896597816746746</v>
      </c>
      <c r="AJ54" s="5">
        <v>0.37734484095828025</v>
      </c>
      <c r="AK54" s="5">
        <v>-0.27308581122598935</v>
      </c>
      <c r="AL54" s="5">
        <v>5.6658063305132012E-2</v>
      </c>
      <c r="AM54" s="5">
        <v>0</v>
      </c>
      <c r="AN54" s="5">
        <v>1.3926751591217559</v>
      </c>
      <c r="AO54" s="5">
        <v>-0.75622192835102486</v>
      </c>
      <c r="AP54" s="5">
        <v>-0.86215665929553265</v>
      </c>
      <c r="AQ54" s="5">
        <v>-0.98243065040577005</v>
      </c>
      <c r="AR54" s="5">
        <v>-0.34796825989212621</v>
      </c>
      <c r="AS54" s="5">
        <v>-4.0696796050234907E-2</v>
      </c>
      <c r="AT54" s="5">
        <v>-0.24344163112907674</v>
      </c>
      <c r="AU54" s="5">
        <v>0.55817056748697158</v>
      </c>
      <c r="AV54" s="5">
        <v>-0.11680199467494878</v>
      </c>
      <c r="AW54" s="5">
        <v>-0.27942097005761291</v>
      </c>
      <c r="AX54" s="5">
        <v>-0.15011033271486346</v>
      </c>
      <c r="AY54" s="5">
        <v>1.2274801981803383</v>
      </c>
      <c r="AZ54" s="5">
        <v>0.58870891351709775</v>
      </c>
      <c r="BA54" s="5">
        <v>-0.52916417125244597</v>
      </c>
      <c r="BB54" s="5">
        <v>-0.36876331798659645</v>
      </c>
      <c r="BC54" s="5">
        <v>4.913227657822844E-2</v>
      </c>
      <c r="BD54" s="5">
        <v>0.55048066612368118</v>
      </c>
      <c r="BE54" s="5">
        <v>-0.8082136836678856</v>
      </c>
      <c r="BF54" s="5">
        <v>0.35758577924762291</v>
      </c>
      <c r="BG54" s="5">
        <v>-1.7836222897890015</v>
      </c>
      <c r="BH54" s="5">
        <v>-5.1123723927411269E-2</v>
      </c>
      <c r="BI54" s="5">
        <v>-0.14202853427507889</v>
      </c>
      <c r="BJ54" s="5">
        <v>-0.33872581432074383</v>
      </c>
      <c r="BK54" s="5">
        <v>1.0560185156015074</v>
      </c>
      <c r="BL54" s="5">
        <v>-0.67550828557812248</v>
      </c>
      <c r="BM54" s="5">
        <v>0</v>
      </c>
      <c r="BN54" s="5">
        <v>-1.6998266127612189</v>
      </c>
      <c r="BO54" s="5">
        <v>-0.95841872365423053</v>
      </c>
      <c r="BP54" s="5">
        <v>0</v>
      </c>
      <c r="BQ54" s="5">
        <v>-0.23515221857963606</v>
      </c>
      <c r="BR54" s="5">
        <v>0</v>
      </c>
      <c r="BS54" s="5">
        <v>0</v>
      </c>
      <c r="BT54" s="5">
        <v>-0.66297287149415585</v>
      </c>
      <c r="BU54" s="5">
        <v>0.27755596793103454</v>
      </c>
      <c r="BV54" s="5">
        <v>0</v>
      </c>
      <c r="BW54" s="5">
        <v>0.57271265211068256</v>
      </c>
      <c r="BX54" s="5">
        <v>-1.2854290010271547</v>
      </c>
      <c r="BY54" s="5">
        <v>0</v>
      </c>
      <c r="BZ54" s="5">
        <v>0.27418552222866122</v>
      </c>
      <c r="CA54" s="5">
        <v>1.7778882721108862</v>
      </c>
      <c r="CB54" s="5">
        <v>4.72178845407277E-2</v>
      </c>
      <c r="CC54" s="5">
        <v>-0.18547967834746465</v>
      </c>
      <c r="CD54" s="5">
        <v>0</v>
      </c>
      <c r="CE54" s="5">
        <v>0</v>
      </c>
      <c r="CF54" s="5">
        <v>-6.3016179135383266E-2</v>
      </c>
      <c r="CG54" s="5">
        <v>-9.8368947049056008E-2</v>
      </c>
      <c r="CH54" s="5">
        <v>-0.15673069338938037</v>
      </c>
      <c r="CI54" s="5">
        <v>0.97469819389991963</v>
      </c>
      <c r="CJ54" s="5">
        <v>1.0666689005640295</v>
      </c>
      <c r="CK54" s="5">
        <v>0</v>
      </c>
      <c r="CL54" s="5">
        <v>0.14611579785565021</v>
      </c>
      <c r="CM54" s="5">
        <v>0</v>
      </c>
      <c r="CN54" s="5">
        <v>0</v>
      </c>
      <c r="CO54" s="5">
        <v>0</v>
      </c>
      <c r="CP54" s="5">
        <v>0.9570255222613866</v>
      </c>
      <c r="CQ54" s="5">
        <v>-0.91938832828105532</v>
      </c>
      <c r="CR54" s="5">
        <v>-0.15744621649111307</v>
      </c>
      <c r="CS54" s="5">
        <v>-3.0911407471688626</v>
      </c>
      <c r="CT54" s="5">
        <v>0</v>
      </c>
      <c r="CU54" s="5">
        <v>1.3151675369059028</v>
      </c>
      <c r="CV54" s="5">
        <v>0</v>
      </c>
      <c r="CW54" s="5">
        <v>0</v>
      </c>
      <c r="CX54" s="5">
        <v>-9.1816297290471652E-2</v>
      </c>
      <c r="CY54" s="5">
        <v>1.1668611435239205E-2</v>
      </c>
      <c r="CZ54" s="36">
        <v>1.4813895277274927</v>
      </c>
      <c r="DA54" s="169">
        <v>-0.45835227481304669</v>
      </c>
    </row>
    <row r="55" spans="1:105" ht="25.5" customHeight="1" x14ac:dyDescent="0.2">
      <c r="A55" s="7">
        <v>77.599999999999994</v>
      </c>
      <c r="B55" s="7">
        <v>69.599999999999994</v>
      </c>
      <c r="C55" s="10" t="s">
        <v>464</v>
      </c>
      <c r="D55" s="10" t="s">
        <v>29</v>
      </c>
      <c r="E55" s="23">
        <v>0.15412738673189641</v>
      </c>
      <c r="F55" s="18"/>
      <c r="G55" s="5">
        <v>1.4978090584979995</v>
      </c>
      <c r="H55" s="5">
        <v>0.79845147399428651</v>
      </c>
      <c r="I55" s="5">
        <v>0.18560183399403241</v>
      </c>
      <c r="J55" s="5">
        <v>0.78505194394464128</v>
      </c>
      <c r="K55" s="5">
        <v>0.3378041547071251</v>
      </c>
      <c r="L55" s="5">
        <v>-0.62571938386071446</v>
      </c>
      <c r="M55" s="5">
        <v>-0.23355560079256366</v>
      </c>
      <c r="N55" s="5">
        <v>2.5871473169118975E-3</v>
      </c>
      <c r="O55" s="5">
        <v>-0.35463926288773628</v>
      </c>
      <c r="P55" s="5">
        <v>-0.24611721901923223</v>
      </c>
      <c r="Q55" s="5">
        <v>0.57497865057032516</v>
      </c>
      <c r="R55" s="5">
        <v>-0.16474165227838666</v>
      </c>
      <c r="S55" s="5">
        <v>-1.3110955924218723</v>
      </c>
      <c r="T55" s="5">
        <v>-0.41884755327975054</v>
      </c>
      <c r="U55" s="5">
        <v>0.44285048355759987</v>
      </c>
      <c r="V55" s="5">
        <v>0.75043138120993547</v>
      </c>
      <c r="W55" s="5">
        <v>2.5393335079157309E-2</v>
      </c>
      <c r="X55" s="18"/>
      <c r="Y55" s="5">
        <v>1.2866413757440243</v>
      </c>
      <c r="Z55" s="5">
        <v>0.62784619928938912</v>
      </c>
      <c r="AA55" s="5">
        <v>2.1517211023779255</v>
      </c>
      <c r="AB55" s="5">
        <v>0.35580808927435537</v>
      </c>
      <c r="AC55" s="5">
        <v>0.19514127773387679</v>
      </c>
      <c r="AD55" s="5">
        <v>-0.35422889444531114</v>
      </c>
      <c r="AE55" s="5">
        <v>-1.037269351721025</v>
      </c>
      <c r="AF55" s="5">
        <v>-0.53536332317365565</v>
      </c>
      <c r="AG55" s="5">
        <v>-0.29375077156012952</v>
      </c>
      <c r="AH55" s="5">
        <v>-0.36187959660271951</v>
      </c>
      <c r="AI55" s="5">
        <v>-1.3110955924218723</v>
      </c>
      <c r="AJ55" s="5">
        <v>1.3101454432808404</v>
      </c>
      <c r="AK55" s="5">
        <v>1.8457961352308645</v>
      </c>
      <c r="AL55" s="5">
        <v>0.5195660753838548</v>
      </c>
      <c r="AM55" s="5">
        <v>0.3177728930900362</v>
      </c>
      <c r="AN55" s="5">
        <v>1.2108268702352454</v>
      </c>
      <c r="AO55" s="5">
        <v>0.32593130043639351</v>
      </c>
      <c r="AP55" s="5">
        <v>-1.0637371072140409</v>
      </c>
      <c r="AQ55" s="5">
        <v>-0.79074473596334527</v>
      </c>
      <c r="AR55" s="5">
        <v>-0.41289380546112009</v>
      </c>
      <c r="AS55" s="5">
        <v>-1.5420864279236222</v>
      </c>
      <c r="AT55" s="5">
        <v>1.42757297194842</v>
      </c>
      <c r="AU55" s="5">
        <v>-0.20751770286809479</v>
      </c>
      <c r="AV55" s="5">
        <v>2.1954316256832396</v>
      </c>
      <c r="AW55" s="5">
        <v>-0.8564997464887365</v>
      </c>
      <c r="AX55" s="5">
        <v>-0.31477692687995884</v>
      </c>
      <c r="AY55" s="5">
        <v>0.66004205033905905</v>
      </c>
      <c r="AZ55" s="5">
        <v>-0.23427795492758419</v>
      </c>
      <c r="BA55" s="5">
        <v>-0.28217533016680829</v>
      </c>
      <c r="BB55" s="5">
        <v>3.7315342867056733E-2</v>
      </c>
      <c r="BC55" s="5">
        <v>1.8303458234208851</v>
      </c>
      <c r="BD55" s="5">
        <v>0.81451322378155444</v>
      </c>
      <c r="BE55" s="5">
        <v>1.0899231974629955</v>
      </c>
      <c r="BF55" s="5">
        <v>0.43663891826206003</v>
      </c>
      <c r="BG55" s="5">
        <v>-0.52819452771905862</v>
      </c>
      <c r="BH55" s="5">
        <v>-0.31291384812732048</v>
      </c>
      <c r="BI55" s="5">
        <v>-0.9930086330416712</v>
      </c>
      <c r="BJ55" s="5">
        <v>0.81338515135317935</v>
      </c>
      <c r="BK55" s="5">
        <v>1.0542146996351562</v>
      </c>
      <c r="BL55" s="5">
        <v>0.92019175193693503</v>
      </c>
      <c r="BM55" s="5">
        <v>0.65586677404086047</v>
      </c>
      <c r="BN55" s="5">
        <v>1.0100913802290368</v>
      </c>
      <c r="BO55" s="5">
        <v>0.79845147399428651</v>
      </c>
      <c r="BP55" s="5">
        <v>-1.7728025104346039</v>
      </c>
      <c r="BQ55" s="5">
        <v>0</v>
      </c>
      <c r="BR55" s="5">
        <v>-0.85062138927593112</v>
      </c>
      <c r="BS55" s="5">
        <v>-0.61497197469160181</v>
      </c>
      <c r="BT55" s="5">
        <v>-0.87725524924771614</v>
      </c>
      <c r="BU55" s="5">
        <v>-1.8472675792420667</v>
      </c>
      <c r="BV55" s="5">
        <v>0.42442537026974625</v>
      </c>
      <c r="BW55" s="5">
        <v>-1.053447333636323</v>
      </c>
      <c r="BX55" s="5">
        <v>-0.73542219324089109</v>
      </c>
      <c r="BY55" s="5">
        <v>0.16489035991321602</v>
      </c>
      <c r="BZ55" s="5">
        <v>0</v>
      </c>
      <c r="CA55" s="5">
        <v>1.9869071588516563</v>
      </c>
      <c r="CB55" s="5">
        <v>3.237260770287179</v>
      </c>
      <c r="CC55" s="5">
        <v>-0.37519352616225465</v>
      </c>
      <c r="CD55" s="5">
        <v>0.62158382471399398</v>
      </c>
      <c r="CE55" s="5">
        <v>0</v>
      </c>
      <c r="CF55" s="5">
        <v>0.12522265978308864</v>
      </c>
      <c r="CG55" s="5">
        <v>-2.2868880927306385</v>
      </c>
      <c r="CH55" s="5">
        <v>-0.3308062115334871</v>
      </c>
      <c r="CI55" s="5">
        <v>0</v>
      </c>
      <c r="CJ55" s="5">
        <v>-1.6638605698903342</v>
      </c>
      <c r="CK55" s="5">
        <v>-0.94267083219552006</v>
      </c>
      <c r="CL55" s="5">
        <v>-2.0458853115070559</v>
      </c>
      <c r="CM55" s="5">
        <v>-0.12703099580949959</v>
      </c>
      <c r="CN55" s="5">
        <v>0.42414135402365083</v>
      </c>
      <c r="CO55" s="5">
        <v>-1.139269585568218</v>
      </c>
      <c r="CP55" s="5">
        <v>-4.3269618586956717</v>
      </c>
      <c r="CQ55" s="5">
        <v>0.12330572292854414</v>
      </c>
      <c r="CR55" s="5">
        <v>1.6324094499333972</v>
      </c>
      <c r="CS55" s="5">
        <v>1.0992381530096709</v>
      </c>
      <c r="CT55" s="5">
        <v>-1.6042149160429235</v>
      </c>
      <c r="CU55" s="5">
        <v>0.95422874284591264</v>
      </c>
      <c r="CV55" s="5">
        <v>0.12815377411626849</v>
      </c>
      <c r="CW55" s="5">
        <v>0</v>
      </c>
      <c r="CX55" s="5">
        <v>-1.6599746454182778</v>
      </c>
      <c r="CY55" s="5">
        <v>0.4489186898622286</v>
      </c>
      <c r="CZ55" s="36">
        <v>1.7354095853839759</v>
      </c>
      <c r="DA55" s="169">
        <v>2.077373359927654</v>
      </c>
    </row>
    <row r="56" spans="1:105" ht="25.5" customHeight="1" x14ac:dyDescent="0.2">
      <c r="A56" s="7">
        <v>77.7</v>
      </c>
      <c r="B56" s="7">
        <v>69.7</v>
      </c>
      <c r="C56" s="10" t="s">
        <v>465</v>
      </c>
      <c r="D56" s="10" t="s">
        <v>29</v>
      </c>
      <c r="E56" s="23">
        <v>-0.65226552529321369</v>
      </c>
      <c r="F56" s="18"/>
      <c r="G56" s="5">
        <v>-0.38561657060712617</v>
      </c>
      <c r="H56" s="5">
        <v>1.0312946372516383</v>
      </c>
      <c r="I56" s="5">
        <v>-0.87039334402600188</v>
      </c>
      <c r="J56" s="5">
        <v>-8.9268759677547216E-2</v>
      </c>
      <c r="K56" s="5">
        <v>-1.3579665133494161</v>
      </c>
      <c r="L56" s="5">
        <v>-3.1321592029319301</v>
      </c>
      <c r="M56" s="5">
        <v>-1.4307252278189919</v>
      </c>
      <c r="N56" s="5">
        <v>-0.4241386494640067</v>
      </c>
      <c r="O56" s="5">
        <v>5.4288453031886341E-2</v>
      </c>
      <c r="P56" s="5">
        <v>-0.46555568014306337</v>
      </c>
      <c r="Q56" s="5">
        <v>-1.7466209101941108</v>
      </c>
      <c r="R56" s="5">
        <v>-0.67202977795903651</v>
      </c>
      <c r="S56" s="5">
        <v>-0.80238212912371143</v>
      </c>
      <c r="T56" s="5">
        <v>0.73394455753426779</v>
      </c>
      <c r="U56" s="5">
        <v>-0.45353035961015653</v>
      </c>
      <c r="V56" s="5">
        <v>0.2740705575710809</v>
      </c>
      <c r="W56" s="5">
        <v>-0.55216395075507041</v>
      </c>
      <c r="X56" s="18"/>
      <c r="Y56" s="5">
        <v>-4.4270881480360469</v>
      </c>
      <c r="Z56" s="5">
        <v>0.72339927570308271</v>
      </c>
      <c r="AA56" s="5">
        <v>-0.94675251669689553</v>
      </c>
      <c r="AB56" s="5">
        <v>-0.91256714081480772</v>
      </c>
      <c r="AC56" s="5">
        <v>-1.6834919083533242</v>
      </c>
      <c r="AD56" s="5">
        <v>-1.4198355659878108</v>
      </c>
      <c r="AE56" s="5">
        <v>2.1375011771205674</v>
      </c>
      <c r="AF56" s="5">
        <v>-0.49627755299419229</v>
      </c>
      <c r="AG56" s="5">
        <v>1.4772610989459365</v>
      </c>
      <c r="AH56" s="5">
        <v>-0.7108547157097056</v>
      </c>
      <c r="AI56" s="5">
        <v>-0.80238212912371143</v>
      </c>
      <c r="AJ56" s="5">
        <v>-0.57854459160605476</v>
      </c>
      <c r="AK56" s="5">
        <v>0.20985197144868462</v>
      </c>
      <c r="AL56" s="5">
        <v>-0.32092256005604325</v>
      </c>
      <c r="AM56" s="5">
        <v>-0.64215939115748655</v>
      </c>
      <c r="AN56" s="5">
        <v>-1.264088932281223</v>
      </c>
      <c r="AO56" s="5">
        <v>-2.600872760512519</v>
      </c>
      <c r="AP56" s="5">
        <v>0.62601005541669297</v>
      </c>
      <c r="AQ56" s="5">
        <v>-1.7030986583442003</v>
      </c>
      <c r="AR56" s="5">
        <v>1.6306291974508906</v>
      </c>
      <c r="AS56" s="5">
        <v>-0.50018866132718021</v>
      </c>
      <c r="AT56" s="5">
        <v>1.1779482044693466</v>
      </c>
      <c r="AU56" s="5">
        <v>-2.2065672093672424</v>
      </c>
      <c r="AV56" s="5">
        <v>-3.3117579492284106</v>
      </c>
      <c r="AW56" s="5">
        <v>-0.77871232142769919</v>
      </c>
      <c r="AX56" s="5">
        <v>-0.92782423180725271</v>
      </c>
      <c r="AY56" s="5">
        <v>-0.35814337612591185</v>
      </c>
      <c r="AZ56" s="5">
        <v>1.3137235095342215</v>
      </c>
      <c r="BA56" s="5">
        <v>0.82741079103844628</v>
      </c>
      <c r="BB56" s="5">
        <v>0.75492662241709141</v>
      </c>
      <c r="BC56" s="5">
        <v>0.6842203705320915</v>
      </c>
      <c r="BD56" s="5">
        <v>-2.9484476475430181</v>
      </c>
      <c r="BE56" s="5">
        <v>0.34005675395605861</v>
      </c>
      <c r="BF56" s="5">
        <v>-1.6300944517097502</v>
      </c>
      <c r="BG56" s="5">
        <v>-1.4694673084121717</v>
      </c>
      <c r="BH56" s="5">
        <v>-1.4542664037818396</v>
      </c>
      <c r="BI56" s="5">
        <v>-3.4131009121928324</v>
      </c>
      <c r="BJ56" s="5">
        <v>0.19958269838570564</v>
      </c>
      <c r="BK56" s="5">
        <v>-3.5859043246260676</v>
      </c>
      <c r="BL56" s="5">
        <v>4.7828722383064646</v>
      </c>
      <c r="BM56" s="5">
        <v>-1.1293567714440473</v>
      </c>
      <c r="BN56" s="5">
        <v>-5.1910570988970859</v>
      </c>
      <c r="BO56" s="5">
        <v>1.0312946372516383</v>
      </c>
      <c r="BP56" s="5">
        <v>3.356205715816114</v>
      </c>
      <c r="BQ56" s="5">
        <v>1.3061937598914319</v>
      </c>
      <c r="BR56" s="5">
        <v>-5.4082304246481181</v>
      </c>
      <c r="BS56" s="5">
        <v>-3.2916381178783376</v>
      </c>
      <c r="BT56" s="5">
        <v>0.18964475305143047</v>
      </c>
      <c r="BU56" s="5">
        <v>0.17030339940599015</v>
      </c>
      <c r="BV56" s="5">
        <v>1.0591580748699596</v>
      </c>
      <c r="BW56" s="5">
        <v>-0.77768374315101696</v>
      </c>
      <c r="BX56" s="5">
        <v>-0.84103269460062435</v>
      </c>
      <c r="BY56" s="5">
        <v>-1.2603820204291329</v>
      </c>
      <c r="BZ56" s="5">
        <v>-4.5991946364299396</v>
      </c>
      <c r="CA56" s="5">
        <v>2.1960043506255138</v>
      </c>
      <c r="CB56" s="5">
        <v>3.103962104659872</v>
      </c>
      <c r="CC56" s="5">
        <v>0.72341023737566035</v>
      </c>
      <c r="CD56" s="5">
        <v>-2.4272758744045202</v>
      </c>
      <c r="CE56" s="5">
        <v>-4.4238081790445021</v>
      </c>
      <c r="CF56" s="5">
        <v>0.10110872501747578</v>
      </c>
      <c r="CG56" s="5">
        <v>1.036829715943878</v>
      </c>
      <c r="CH56" s="5">
        <v>0</v>
      </c>
      <c r="CI56" s="5">
        <v>-3.9294326068923824</v>
      </c>
      <c r="CJ56" s="5">
        <v>-2.1869828300445233</v>
      </c>
      <c r="CK56" s="5">
        <v>-1.4714816489020517</v>
      </c>
      <c r="CL56" s="5">
        <v>-3.3690288646505864</v>
      </c>
      <c r="CM56" s="5">
        <v>-3.7443143100286811</v>
      </c>
      <c r="CN56" s="5">
        <v>0.58325334488575997</v>
      </c>
      <c r="CO56" s="5">
        <v>-1.0776797520070698</v>
      </c>
      <c r="CP56" s="5">
        <v>-3.0693501342977738</v>
      </c>
      <c r="CQ56" s="5">
        <v>-1.9911532823150244</v>
      </c>
      <c r="CR56" s="5">
        <v>1.3741552392112459</v>
      </c>
      <c r="CS56" s="5">
        <v>2.545710291971941</v>
      </c>
      <c r="CT56" s="5">
        <v>-2.8865834562840451</v>
      </c>
      <c r="CU56" s="5">
        <v>0.45751280015124896</v>
      </c>
      <c r="CV56" s="5">
        <v>-0.97411446937522972</v>
      </c>
      <c r="CW56" s="5">
        <v>-0.83913256148503035</v>
      </c>
      <c r="CX56" s="5">
        <v>-0.86657148513221238</v>
      </c>
      <c r="CY56" s="5">
        <v>0.17101513434496329</v>
      </c>
      <c r="CZ56" s="36">
        <v>-3.6093709864070846</v>
      </c>
      <c r="DA56" s="169">
        <v>0.97781232894779535</v>
      </c>
    </row>
    <row r="57" spans="1:105" ht="28.5" customHeight="1" x14ac:dyDescent="0.2">
      <c r="A57" s="7">
        <v>78</v>
      </c>
      <c r="B57" s="7">
        <v>70</v>
      </c>
      <c r="C57" s="10" t="s">
        <v>43</v>
      </c>
      <c r="D57" s="10" t="s">
        <v>44</v>
      </c>
      <c r="E57" s="23">
        <v>-1.6496262228281857</v>
      </c>
      <c r="F57" s="18"/>
      <c r="G57" s="5">
        <v>-11.624267349895877</v>
      </c>
      <c r="H57" s="5"/>
      <c r="I57" s="5">
        <v>-7.9448113365497122</v>
      </c>
      <c r="J57" s="5">
        <v>-8.4313264975582243</v>
      </c>
      <c r="K57" s="5">
        <v>14.747441254967846</v>
      </c>
      <c r="L57" s="5">
        <v>2.6604948061019691</v>
      </c>
      <c r="M57" s="5">
        <v>12.343770536360122</v>
      </c>
      <c r="N57" s="5">
        <v>0.8382789604572416</v>
      </c>
      <c r="O57" s="5">
        <v>-5.5570256451026054</v>
      </c>
      <c r="P57" s="5">
        <v>-4.4652079482244886</v>
      </c>
      <c r="Q57" s="5">
        <v>-2.0710593914541988</v>
      </c>
      <c r="R57" s="5">
        <v>3.4451105823518802</v>
      </c>
      <c r="S57" s="5"/>
      <c r="T57" s="5">
        <v>15.111190355969292</v>
      </c>
      <c r="U57" s="5">
        <v>-1.8225969044150006</v>
      </c>
      <c r="V57" s="5">
        <v>-2.503582455589342</v>
      </c>
      <c r="W57" s="5">
        <v>-2.0082718854821202</v>
      </c>
      <c r="X57" s="18"/>
      <c r="Y57" s="5"/>
      <c r="Z57" s="5">
        <v>-1.9362309055122218</v>
      </c>
      <c r="AA57" s="5"/>
      <c r="AB57" s="5"/>
      <c r="AC57" s="5">
        <v>-13.243878421499101</v>
      </c>
      <c r="AD57" s="5"/>
      <c r="AE57" s="5"/>
      <c r="AF57" s="5">
        <v>-3.2029136332886949</v>
      </c>
      <c r="AG57" s="5"/>
      <c r="AH57" s="5"/>
      <c r="AI57" s="5"/>
      <c r="AJ57" s="5">
        <v>-9.8888216497092145</v>
      </c>
      <c r="AK57" s="5">
        <v>-8.6522869525970627</v>
      </c>
      <c r="AL57" s="5"/>
      <c r="AM57" s="5"/>
      <c r="AN57" s="5">
        <v>-11.415009134683963</v>
      </c>
      <c r="AO57" s="5"/>
      <c r="AP57" s="5"/>
      <c r="AQ57" s="5">
        <v>3.221879153308258</v>
      </c>
      <c r="AR57" s="5"/>
      <c r="AS57" s="5">
        <v>8.9743614402702256</v>
      </c>
      <c r="AT57" s="5"/>
      <c r="AU57" s="5"/>
      <c r="AV57" s="5"/>
      <c r="AW57" s="5"/>
      <c r="AX57" s="5"/>
      <c r="AY57" s="5"/>
      <c r="AZ57" s="5"/>
      <c r="BA57" s="5"/>
      <c r="BB57" s="5"/>
      <c r="BC57" s="5"/>
      <c r="BD57" s="5">
        <v>22.520456102935469</v>
      </c>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36"/>
      <c r="DA57" s="169"/>
    </row>
    <row r="58" spans="1:105" ht="25.5" customHeight="1" x14ac:dyDescent="0.2">
      <c r="A58" s="7">
        <v>79</v>
      </c>
      <c r="B58" s="7">
        <v>71</v>
      </c>
      <c r="C58" s="10" t="s">
        <v>45</v>
      </c>
      <c r="D58" s="10" t="s">
        <v>31</v>
      </c>
      <c r="E58" s="23">
        <v>0.43260060123037647</v>
      </c>
      <c r="F58" s="18"/>
      <c r="G58" s="5">
        <v>14.672310905682757</v>
      </c>
      <c r="H58" s="5"/>
      <c r="I58" s="5">
        <v>0.95713235402089225</v>
      </c>
      <c r="J58" s="5">
        <v>-23.553897464288735</v>
      </c>
      <c r="K58" s="5">
        <v>-7.6655771066364622</v>
      </c>
      <c r="L58" s="5">
        <v>-17.168956474162457</v>
      </c>
      <c r="M58" s="5">
        <v>1.9835573526863399</v>
      </c>
      <c r="N58" s="5">
        <v>-13.734810254755836</v>
      </c>
      <c r="O58" s="5">
        <v>-4.0334285463131181</v>
      </c>
      <c r="P58" s="5">
        <v>-1.96034616973445</v>
      </c>
      <c r="Q58" s="5">
        <v>2.9867093896786798</v>
      </c>
      <c r="R58" s="5">
        <v>2.5862152823979088</v>
      </c>
      <c r="S58" s="5"/>
      <c r="T58" s="5">
        <v>-5.0171126185645747</v>
      </c>
      <c r="U58" s="5">
        <v>13.600596779747001</v>
      </c>
      <c r="V58" s="5">
        <v>-10.106327348883333</v>
      </c>
      <c r="W58" s="5">
        <v>19.656734463106183</v>
      </c>
      <c r="X58" s="18"/>
      <c r="Y58" s="5"/>
      <c r="Z58" s="5"/>
      <c r="AA58" s="5"/>
      <c r="AB58" s="5"/>
      <c r="AC58" s="5">
        <v>10.29816428643543</v>
      </c>
      <c r="AD58" s="5"/>
      <c r="AE58" s="5"/>
      <c r="AF58" s="5"/>
      <c r="AG58" s="5"/>
      <c r="AH58" s="5"/>
      <c r="AI58" s="5"/>
      <c r="AJ58" s="5">
        <v>21.975085931256913</v>
      </c>
      <c r="AK58" s="5">
        <v>-29.12345524862517</v>
      </c>
      <c r="AL58" s="5"/>
      <c r="AM58" s="5"/>
      <c r="AN58" s="5"/>
      <c r="AO58" s="5"/>
      <c r="AP58" s="5"/>
      <c r="AQ58" s="5">
        <v>2.2819620426163283</v>
      </c>
      <c r="AR58" s="5"/>
      <c r="AS58" s="5"/>
      <c r="AT58" s="5"/>
      <c r="AU58" s="5"/>
      <c r="AV58" s="5"/>
      <c r="AW58" s="5"/>
      <c r="AX58" s="5"/>
      <c r="AY58" s="5"/>
      <c r="AZ58" s="5"/>
      <c r="BA58" s="5"/>
      <c r="BB58" s="5"/>
      <c r="BC58" s="5"/>
      <c r="BD58" s="5">
        <v>11.382293574101809</v>
      </c>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36"/>
      <c r="DA58" s="169"/>
    </row>
    <row r="59" spans="1:105" ht="15" customHeight="1" x14ac:dyDescent="0.2">
      <c r="C59" s="10"/>
      <c r="D59" s="34"/>
      <c r="E59" s="35"/>
      <c r="F59" s="18"/>
      <c r="G59" s="11"/>
      <c r="H59" s="11"/>
      <c r="I59" s="11"/>
      <c r="J59" s="11"/>
      <c r="K59" s="11"/>
      <c r="L59" s="11"/>
      <c r="M59" s="11"/>
      <c r="N59" s="11"/>
      <c r="O59" s="11"/>
      <c r="P59" s="11"/>
      <c r="Q59" s="11"/>
      <c r="R59" s="11"/>
      <c r="S59" s="11"/>
      <c r="T59" s="11"/>
      <c r="U59" s="11"/>
      <c r="V59" s="11"/>
      <c r="W59" s="11"/>
      <c r="X59" s="18"/>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36"/>
      <c r="DA59" s="36"/>
    </row>
    <row r="60" spans="1:105" ht="15" customHeight="1" x14ac:dyDescent="0.2">
      <c r="D60" s="42" t="s">
        <v>323</v>
      </c>
      <c r="E60" s="46">
        <f>COUNTIF(Table6612[NSW],"&lt;=-5")</f>
        <v>1</v>
      </c>
      <c r="F60" s="47"/>
      <c r="G60" s="46">
        <f>COUNTIF(Table6612[Central Coast],"&lt;=-5")</f>
        <v>11</v>
      </c>
      <c r="H60" s="46">
        <f>COUNTIF(Table6612[Far West †],"&lt;=-5")</f>
        <v>12</v>
      </c>
      <c r="I60" s="46">
        <f>COUNTIF(Table6612[Hunter New England],"&lt;=-5")</f>
        <v>6</v>
      </c>
      <c r="J60" s="46">
        <f>COUNTIF(Table6612[Illawarra Shoalhaven],"&lt;=-5")</f>
        <v>6</v>
      </c>
      <c r="K60" s="46">
        <f>COUNTIF(Table6612[Mid North Coast],"&lt;=-5")</f>
        <v>15</v>
      </c>
      <c r="L60" s="46">
        <f>COUNTIF(Table6612[Murrumbidgee],"&lt;=-5")</f>
        <v>4</v>
      </c>
      <c r="M60" s="46">
        <f>COUNTIF(Table6612[Nepean Blue Mountains],"&lt;=-5")</f>
        <v>5</v>
      </c>
      <c r="N60" s="46">
        <f>COUNTIF(Table6612[Northern NSW],"&lt;=-5")</f>
        <v>4</v>
      </c>
      <c r="O60" s="46">
        <f>COUNTIF(Table6612[Northern Sydney],"&lt;=-5")</f>
        <v>3</v>
      </c>
      <c r="P60" s="46">
        <f>COUNTIF(Table6612[South Eastern Sydney],"&lt;=-5")</f>
        <v>1</v>
      </c>
      <c r="Q60" s="46">
        <f>COUNTIF(Table6612[South Western Sydney],"&lt;=-5")</f>
        <v>4</v>
      </c>
      <c r="R60" s="46">
        <f>COUNTIF(Table6612[Southern NSW],"&lt;=-5")</f>
        <v>3</v>
      </c>
      <c r="S60" s="46">
        <f>COUNTIF(Table6612[St Vincent''s Health Network],"&lt;=-5")</f>
        <v>8</v>
      </c>
      <c r="T60" s="46">
        <f>COUNTIF(Table6612[Sydney],"&lt;=-5")</f>
        <v>3</v>
      </c>
      <c r="U60" s="46">
        <f>COUNTIF(Table6612[Sydney Children''s Hospital Network †],"&lt;=-5")</f>
        <v>2</v>
      </c>
      <c r="V60" s="46">
        <f>COUNTIF(Table6612[Western NSW],"&lt;=-5")</f>
        <v>5</v>
      </c>
      <c r="W60" s="46">
        <f>COUNTIF(Table6612[Western Sydney †],"&lt;=-5")</f>
        <v>0</v>
      </c>
      <c r="X60" s="47"/>
      <c r="Y60" s="46">
        <f>COUNTIF(Table6612[Bankstown–Lidcombe  †],"&lt;=-5")</f>
        <v>20</v>
      </c>
      <c r="Z60" s="46">
        <f>COUNTIF(Table6612[Concord],"&lt;=-5")</f>
        <v>7</v>
      </c>
      <c r="AA60" s="46">
        <f>COUNTIF(Table6612[Gosford],"&lt;=-5")</f>
        <v>8</v>
      </c>
      <c r="AB60" s="46">
        <f>COUNTIF(Table6612[John Hunter],"&lt;=-5")</f>
        <v>10</v>
      </c>
      <c r="AC60" s="46">
        <f>COUNTIF(Table6612[Liverpool],"&lt;=-5")</f>
        <v>8</v>
      </c>
      <c r="AD60" s="46">
        <f>COUNTIF(Table6612[Nepean],"&lt;=-5")</f>
        <v>17</v>
      </c>
      <c r="AE60" s="46">
        <f>COUNTIF(Table6612[Prince of Wales],"&lt;=-5")</f>
        <v>2</v>
      </c>
      <c r="AF60" s="46">
        <f>COUNTIF(Table6612[Royal North Shore],"&lt;=-5")</f>
        <v>7</v>
      </c>
      <c r="AG60" s="46">
        <f>COUNTIF(Table6612[Royal Prince Alfred],"&lt;=-5")</f>
        <v>4</v>
      </c>
      <c r="AH60" s="46">
        <f>COUNTIF(Table6612[St George],"&lt;=-5")</f>
        <v>3</v>
      </c>
      <c r="AI60" s="46">
        <f>COUNTIF(Table6612[St Vincent''s],"&lt;=-5")</f>
        <v>8</v>
      </c>
      <c r="AJ60" s="46">
        <f>COUNTIF(Table6612[Westmead],"&lt;=-5")</f>
        <v>3</v>
      </c>
      <c r="AK60" s="46">
        <f>COUNTIF(Table6612[Wollongong],"&lt;=-5")</f>
        <v>8</v>
      </c>
      <c r="AL60" s="46">
        <f>COUNTIF(Table6612[The Children''s at Westmead †],"&lt;=-5")</f>
        <v>3</v>
      </c>
      <c r="AM60" s="46">
        <f>COUNTIF(Table6612[Sydney Children''s],"&lt;=-5")</f>
        <v>4</v>
      </c>
      <c r="AN60" s="46">
        <f>COUNTIF(Table6612[Calvary Mater],"&lt;=-5")</f>
        <v>17</v>
      </c>
      <c r="AO60" s="46">
        <f>COUNTIF(Table6612[Sydney/Sydney Eye],"&lt;=-5")</f>
        <v>7</v>
      </c>
      <c r="AP60" s="46">
        <f>COUNTIF(Table6612[Auburn  †],"&lt;=-5")</f>
        <v>20</v>
      </c>
      <c r="AQ60" s="46">
        <f>COUNTIF(Table6612[Blacktown],"&lt;=-5")</f>
        <v>9</v>
      </c>
      <c r="AR60" s="46">
        <f>COUNTIF(Table6612[Campbelltown],"&lt;=-5")</f>
        <v>9</v>
      </c>
      <c r="AS60" s="46">
        <f>COUNTIF(Table6612[Canterbury],"&lt;=-5")</f>
        <v>5</v>
      </c>
      <c r="AT60" s="46">
        <f>COUNTIF(Table6612[Coffs Harbour],"&lt;=-5")</f>
        <v>18</v>
      </c>
      <c r="AU60" s="46">
        <f>COUNTIF(Table6612[Dubbo],"&lt;=-5")</f>
        <v>14</v>
      </c>
      <c r="AV60" s="46">
        <f>COUNTIF(Table6612[Fairfield  †],"&lt;=-5")</f>
        <v>7</v>
      </c>
      <c r="AW60" s="46">
        <f>COUNTIF(Table6612[Hornsby],"&lt;=-5")</f>
        <v>5</v>
      </c>
      <c r="AX60" s="46">
        <f>COUNTIF(Table6612[Lismore],"&lt;=-5")</f>
        <v>6</v>
      </c>
      <c r="AY60" s="46">
        <f>COUNTIF(Table6612[Maitland],"&lt;=-5")</f>
        <v>23</v>
      </c>
      <c r="AZ60" s="46">
        <f>COUNTIF(Table6612[Manly],"&lt;=-5")</f>
        <v>7</v>
      </c>
      <c r="BA60" s="46">
        <f>COUNTIF(Table6612[Manning],"&lt;=-5")</f>
        <v>4</v>
      </c>
      <c r="BB60" s="46">
        <f>COUNTIF(Table6612[Mona Vale],"&lt;=-5")</f>
        <v>8</v>
      </c>
      <c r="BC60" s="46">
        <f>COUNTIF(Table6612[Orange],"&lt;=-5")</f>
        <v>16</v>
      </c>
      <c r="BD60" s="46">
        <f>COUNTIF(Table6612[Port Macquarie],"&lt;=-5")</f>
        <v>7</v>
      </c>
      <c r="BE60" s="46">
        <f>COUNTIF(Table6612[Shoalhaven],"&lt;=-5")</f>
        <v>5</v>
      </c>
      <c r="BF60" s="46">
        <f>COUNTIF(Table6612[Sutherland],"&lt;=-5")</f>
        <v>5</v>
      </c>
      <c r="BG60" s="46">
        <f>COUNTIF(Table6612[Tamworth],"&lt;=-5")</f>
        <v>5</v>
      </c>
      <c r="BH60" s="46">
        <f>COUNTIF(Table6612[The Tweed],"&lt;=-5")</f>
        <v>15</v>
      </c>
      <c r="BI60" s="46">
        <f>COUNTIF(Table6612[Wagga Wagga],"&lt;=-5")</f>
        <v>4</v>
      </c>
      <c r="BJ60" s="46">
        <f>COUNTIF(Table6612[Wyong],"&lt;=-5")</f>
        <v>22</v>
      </c>
      <c r="BK60" s="46">
        <f>COUNTIF(Table6612[Armidale],"&lt;=-5")</f>
        <v>11</v>
      </c>
      <c r="BL60" s="46">
        <f>COUNTIF(Table6612[Bathurst],"&lt;=-5")</f>
        <v>3</v>
      </c>
      <c r="BM60" s="46">
        <f>COUNTIF(Table6612[Belmont],"&lt;=-5")</f>
        <v>11</v>
      </c>
      <c r="BN60" s="46">
        <f>COUNTIF(Table6612[Bowral],"&lt;=-5")</f>
        <v>5</v>
      </c>
      <c r="BO60" s="46">
        <f>COUNTIF(Table6612[Broken Hill  †],"&lt;=-5")</f>
        <v>12</v>
      </c>
      <c r="BP60" s="46">
        <f>COUNTIF(Table6612[Goulburn],"&lt;=-5")</f>
        <v>3</v>
      </c>
      <c r="BQ60" s="46">
        <f>COUNTIF(Table6612[Grafton],"&lt;=-5")</f>
        <v>14</v>
      </c>
      <c r="BR60" s="46">
        <f>COUNTIF(Table6612[Griffith †],"&lt;=-5")</f>
        <v>9</v>
      </c>
      <c r="BS60" s="46">
        <f>COUNTIF(Table6612[Hawkesbury],"&lt;=-5")</f>
        <v>2</v>
      </c>
      <c r="BT60" s="46">
        <f>COUNTIF(Table6612[Mount Druitt  †],"&lt;=-5")</f>
        <v>1</v>
      </c>
      <c r="BU60" s="46">
        <f>COUNTIF(Table6612[Murwillumbah],"&lt;=-5")</f>
        <v>26</v>
      </c>
      <c r="BV60" s="46">
        <f>COUNTIF(Table6612[Ryde],"&lt;=-5")</f>
        <v>11</v>
      </c>
      <c r="BW60" s="46">
        <f>COUNTIF(Table6612[Shellharbour],"&lt;=-5")</f>
        <v>2</v>
      </c>
      <c r="BX60" s="46">
        <f>COUNTIF(Table6612[South East Regional],"&lt;=-5")</f>
        <v>4</v>
      </c>
      <c r="BY60" s="46">
        <f>COUNTIF(Table6612[Ballina],"&lt;=-5")</f>
        <v>0</v>
      </c>
      <c r="BZ60" s="46">
        <f>COUNTIF(Table6612[Batemans Bay],"&lt;=-5")</f>
        <v>19</v>
      </c>
      <c r="CA60" s="46">
        <f>COUNTIF(Table6612[Blue Mountains],"&lt;=-5")</f>
        <v>18</v>
      </c>
      <c r="CB60" s="46">
        <f>COUNTIF(Table6612[Casino †],"&lt;=-5")</f>
        <v>4</v>
      </c>
      <c r="CC60" s="46">
        <f>COUNTIF(Table6612[Cessnock],"&lt;=-5")</f>
        <v>13</v>
      </c>
      <c r="CD60" s="46">
        <f>COUNTIF(Table6612[Cooma],"&lt;=-5")</f>
        <v>19</v>
      </c>
      <c r="CE60" s="46">
        <f>COUNTIF(Table6612[Cowra],"&lt;=-5")</f>
        <v>3</v>
      </c>
      <c r="CF60" s="46">
        <f>COUNTIF(Table6612[Deniliquin],"&lt;=-5")</f>
        <v>6</v>
      </c>
      <c r="CG60" s="46">
        <f>COUNTIF(Table6612[Lachlan Health Service - Forbes],"&lt;=-5")</f>
        <v>13</v>
      </c>
      <c r="CH60" s="46">
        <f>COUNTIF(Table6612[Gunnedah †],"&lt;=-5")</f>
        <v>8</v>
      </c>
      <c r="CI60" s="46">
        <f>COUNTIF(Table6612[Inverell],"&lt;=-5")</f>
        <v>7</v>
      </c>
      <c r="CJ60" s="46">
        <f>COUNTIF(Table6612[Kempsey],"&lt;=-5")</f>
        <v>20</v>
      </c>
      <c r="CK60" s="46">
        <f>COUNTIF(Table6612[Kurri Kurri  †],"&lt;=-5")</f>
        <v>12</v>
      </c>
      <c r="CL60" s="46">
        <f>COUNTIF(Table6612[Lithgow],"&lt;=-5")</f>
        <v>7</v>
      </c>
      <c r="CM60" s="46">
        <f>COUNTIF(Table6612[Macksville],"&lt;=-5")</f>
        <v>14</v>
      </c>
      <c r="CN60" s="46">
        <f>COUNTIF(Table6612[Maclean],"&lt;=-5")</f>
        <v>4</v>
      </c>
      <c r="CO60" s="46">
        <f>COUNTIF(Table6612[Milton],"&lt;=-5")</f>
        <v>5</v>
      </c>
      <c r="CP60" s="46">
        <f>COUNTIF(Table6612[Moree †],"&lt;=-5")</f>
        <v>2</v>
      </c>
      <c r="CQ60" s="46">
        <f>COUNTIF(Table6612[Moruya],"&lt;=-5")</f>
        <v>24</v>
      </c>
      <c r="CR60" s="46">
        <f>COUNTIF(Table6612[Mudgee],"&lt;=-5")</f>
        <v>10</v>
      </c>
      <c r="CS60" s="46">
        <f>COUNTIF(Table6612[Muswellbrook †],"&lt;=-5")</f>
        <v>18</v>
      </c>
      <c r="CT60" s="46">
        <f>COUNTIF(Table6612[Narrabri †],"&lt;=-5")</f>
        <v>8</v>
      </c>
      <c r="CU60" s="46">
        <f>COUNTIF(Table6612[Queanbeyan],"&lt;=-5")</f>
        <v>3</v>
      </c>
      <c r="CV60" s="46">
        <f>COUNTIF(Table6612[Singleton †],"&lt;=-5")</f>
        <v>15</v>
      </c>
      <c r="CW60" s="46">
        <f>COUNTIF(Table6612[Young †],"&lt;=-5")</f>
        <v>11</v>
      </c>
      <c r="CX60" s="46">
        <f>COUNTIF(Table6612[Bellinger River],"&lt;=-5")</f>
        <v>4</v>
      </c>
      <c r="CY60" s="46">
        <f>COUNTIF(Table6612[Camden †],"&lt;=-5")</f>
        <v>6</v>
      </c>
      <c r="CZ60" s="46">
        <f>COUNTIF(Table6612[Lachlan Health Service - Parkes †],"&lt;=-5")</f>
        <v>11</v>
      </c>
      <c r="DA60" s="46">
        <f>COUNTIF(Table6612[Tumut],"&lt;=-5")</f>
        <v>10</v>
      </c>
    </row>
    <row r="61" spans="1:105" ht="15" customHeight="1" x14ac:dyDescent="0.2">
      <c r="D61" s="43" t="s">
        <v>323</v>
      </c>
      <c r="E61" s="44">
        <f>COUNTIF(Table6612[NSW],"&gt;=5")</f>
        <v>0</v>
      </c>
      <c r="F61" s="45"/>
      <c r="G61" s="44">
        <f>COUNTIF(Table6612[Central Coast],"&gt;=5")</f>
        <v>2</v>
      </c>
      <c r="H61" s="44">
        <f>COUNTIF(Table6612[Far West †],"&gt;=5")</f>
        <v>5</v>
      </c>
      <c r="I61" s="44">
        <f>COUNTIF(Table6612[Hunter New England],"&gt;=5")</f>
        <v>0</v>
      </c>
      <c r="J61" s="44">
        <f>COUNTIF(Table6612[Illawarra Shoalhaven],"&gt;=5")</f>
        <v>4</v>
      </c>
      <c r="K61" s="44">
        <f>COUNTIF(Table6612[Mid North Coast],"&gt;=5")</f>
        <v>3</v>
      </c>
      <c r="L61" s="44">
        <f>COUNTIF(Table6612[Murrumbidgee],"&gt;=5")</f>
        <v>8</v>
      </c>
      <c r="M61" s="44">
        <f>COUNTIF(Table6612[Nepean Blue Mountains],"&gt;=5")</f>
        <v>2</v>
      </c>
      <c r="N61" s="44">
        <f>COUNTIF(Table6612[Northern NSW],"&gt;=5")</f>
        <v>1</v>
      </c>
      <c r="O61" s="44">
        <f>COUNTIF(Table6612[Northern Sydney],"&gt;=5")</f>
        <v>0</v>
      </c>
      <c r="P61" s="44">
        <f>COUNTIF(Table6612[South Eastern Sydney],"&gt;=5")</f>
        <v>5</v>
      </c>
      <c r="Q61" s="44">
        <f>COUNTIF(Table6612[South Western Sydney],"&gt;=5")</f>
        <v>0</v>
      </c>
      <c r="R61" s="44">
        <f>COUNTIF(Table6612[Southern NSW],"&gt;=5")</f>
        <v>2</v>
      </c>
      <c r="S61" s="44">
        <f>COUNTIF(Table6612[St Vincent''s Health Network],"&gt;=5")</f>
        <v>6</v>
      </c>
      <c r="T61" s="44">
        <f>COUNTIF(Table6612[Sydney],"&gt;=5")</f>
        <v>2</v>
      </c>
      <c r="U61" s="44">
        <f>COUNTIF(Table6612[Sydney Children''s Hospital Network †],"&gt;=5")</f>
        <v>10</v>
      </c>
      <c r="V61" s="44">
        <f>COUNTIF(Table6612[Western NSW],"&gt;=5")</f>
        <v>2</v>
      </c>
      <c r="W61" s="44">
        <f>COUNTIF(Table6612[Western Sydney †],"&gt;=5")</f>
        <v>5</v>
      </c>
      <c r="X61" s="45"/>
      <c r="Y61" s="44">
        <f>COUNTIF(Table6612[Bankstown–Lidcombe  †],"&gt;=5")</f>
        <v>1</v>
      </c>
      <c r="Z61" s="44">
        <f>COUNTIF(Table6612[Concord],"&gt;=5")</f>
        <v>3</v>
      </c>
      <c r="AA61" s="44">
        <f>COUNTIF(Table6612[Gosford],"&gt;=5")</f>
        <v>3</v>
      </c>
      <c r="AB61" s="44">
        <f>COUNTIF(Table6612[John Hunter],"&gt;=5")</f>
        <v>6</v>
      </c>
      <c r="AC61" s="44">
        <f>COUNTIF(Table6612[Liverpool],"&gt;=5")</f>
        <v>3</v>
      </c>
      <c r="AD61" s="44">
        <f>COUNTIF(Table6612[Nepean],"&gt;=5")</f>
        <v>1</v>
      </c>
      <c r="AE61" s="44">
        <f>COUNTIF(Table6612[Prince of Wales],"&gt;=5")</f>
        <v>8</v>
      </c>
      <c r="AF61" s="44">
        <f>COUNTIF(Table6612[Royal North Shore],"&gt;=5")</f>
        <v>3</v>
      </c>
      <c r="AG61" s="44">
        <f>COUNTIF(Table6612[Royal Prince Alfred],"&gt;=5")</f>
        <v>6</v>
      </c>
      <c r="AH61" s="44">
        <f>COUNTIF(Table6612[St George],"&gt;=5")</f>
        <v>14</v>
      </c>
      <c r="AI61" s="44">
        <f>COUNTIF(Table6612[St Vincent''s],"&gt;=5")</f>
        <v>6</v>
      </c>
      <c r="AJ61" s="44">
        <f>COUNTIF(Table6612[Westmead],"&gt;=5")</f>
        <v>10</v>
      </c>
      <c r="AK61" s="44">
        <f>COUNTIF(Table6612[Wollongong],"&gt;=5")</f>
        <v>4</v>
      </c>
      <c r="AL61" s="44">
        <f>COUNTIF(Table6612[The Children''s at Westmead †],"&gt;=5")</f>
        <v>10</v>
      </c>
      <c r="AM61" s="44">
        <f>COUNTIF(Table6612[Sydney Children''s],"&gt;=5")</f>
        <v>6</v>
      </c>
      <c r="AN61" s="44">
        <f>COUNTIF(Table6612[Calvary Mater],"&gt;=5")</f>
        <v>2</v>
      </c>
      <c r="AO61" s="44">
        <f>COUNTIF(Table6612[Sydney/Sydney Eye],"&gt;=5")</f>
        <v>6</v>
      </c>
      <c r="AP61" s="44">
        <f>COUNTIF(Table6612[Auburn  †],"&gt;=5")</f>
        <v>1</v>
      </c>
      <c r="AQ61" s="44">
        <f>COUNTIF(Table6612[Blacktown],"&gt;=5")</f>
        <v>7</v>
      </c>
      <c r="AR61" s="44">
        <f>COUNTIF(Table6612[Campbelltown],"&gt;=5")</f>
        <v>4</v>
      </c>
      <c r="AS61" s="44">
        <f>COUNTIF(Table6612[Canterbury],"&gt;=5")</f>
        <v>13</v>
      </c>
      <c r="AT61" s="44">
        <f>COUNTIF(Table6612[Coffs Harbour],"&gt;=5")</f>
        <v>1</v>
      </c>
      <c r="AU61" s="44">
        <f>COUNTIF(Table6612[Dubbo],"&gt;=5")</f>
        <v>1</v>
      </c>
      <c r="AV61" s="44">
        <f>COUNTIF(Table6612[Fairfield  †],"&gt;=5")</f>
        <v>9</v>
      </c>
      <c r="AW61" s="44">
        <f>COUNTIF(Table6612[Hornsby],"&gt;=5")</f>
        <v>4</v>
      </c>
      <c r="AX61" s="44">
        <f>COUNTIF(Table6612[Lismore],"&gt;=5")</f>
        <v>7</v>
      </c>
      <c r="AY61" s="44">
        <f>COUNTIF(Table6612[Maitland],"&gt;=5")</f>
        <v>0</v>
      </c>
      <c r="AZ61" s="44">
        <f>COUNTIF(Table6612[Manly],"&gt;=5")</f>
        <v>1</v>
      </c>
      <c r="BA61" s="44">
        <f>COUNTIF(Table6612[Manning],"&gt;=5")</f>
        <v>6</v>
      </c>
      <c r="BB61" s="44">
        <f>COUNTIF(Table6612[Mona Vale],"&gt;=5")</f>
        <v>2</v>
      </c>
      <c r="BC61" s="44">
        <f>COUNTIF(Table6612[Orange],"&gt;=5")</f>
        <v>1</v>
      </c>
      <c r="BD61" s="44">
        <f>COUNTIF(Table6612[Port Macquarie],"&gt;=5")</f>
        <v>7</v>
      </c>
      <c r="BE61" s="44">
        <f>COUNTIF(Table6612[Shoalhaven],"&gt;=5")</f>
        <v>13</v>
      </c>
      <c r="BF61" s="44">
        <f>COUNTIF(Table6612[Sutherland],"&gt;=5")</f>
        <v>4</v>
      </c>
      <c r="BG61" s="44">
        <f>COUNTIF(Table6612[Tamworth],"&gt;=5")</f>
        <v>12</v>
      </c>
      <c r="BH61" s="44">
        <f>COUNTIF(Table6612[The Tweed],"&gt;=5")</f>
        <v>4</v>
      </c>
      <c r="BI61" s="44">
        <f>COUNTIF(Table6612[Wagga Wagga],"&gt;=5")</f>
        <v>17</v>
      </c>
      <c r="BJ61" s="44">
        <f>COUNTIF(Table6612[Wyong],"&gt;=5")</f>
        <v>2</v>
      </c>
      <c r="BK61" s="44">
        <f>COUNTIF(Table6612[Armidale],"&gt;=5")</f>
        <v>11</v>
      </c>
      <c r="BL61" s="44">
        <f>COUNTIF(Table6612[Bathurst],"&gt;=5")</f>
        <v>18</v>
      </c>
      <c r="BM61" s="44">
        <f>COUNTIF(Table6612[Belmont],"&gt;=5")</f>
        <v>3</v>
      </c>
      <c r="BN61" s="44">
        <f>COUNTIF(Table6612[Bowral],"&gt;=5")</f>
        <v>16</v>
      </c>
      <c r="BO61" s="44">
        <f>COUNTIF(Table6612[Broken Hill  †],"&gt;=5")</f>
        <v>5</v>
      </c>
      <c r="BP61" s="44">
        <f>COUNTIF(Table6612[Goulburn],"&gt;=5")</f>
        <v>9</v>
      </c>
      <c r="BQ61" s="44">
        <f>COUNTIF(Table6612[Grafton],"&gt;=5")</f>
        <v>5</v>
      </c>
      <c r="BR61" s="44">
        <f>COUNTIF(Table6612[Griffith †],"&gt;=5")</f>
        <v>9</v>
      </c>
      <c r="BS61" s="44">
        <f>COUNTIF(Table6612[Hawkesbury],"&gt;=5")</f>
        <v>18</v>
      </c>
      <c r="BT61" s="44">
        <f>COUNTIF(Table6612[Mount Druitt  †],"&gt;=5")</f>
        <v>15</v>
      </c>
      <c r="BU61" s="44">
        <f>COUNTIF(Table6612[Murwillumbah],"&gt;=5")</f>
        <v>0</v>
      </c>
      <c r="BV61" s="44">
        <f>COUNTIF(Table6612[Ryde],"&gt;=5")</f>
        <v>10</v>
      </c>
      <c r="BW61" s="44">
        <f>COUNTIF(Table6612[Shellharbour],"&gt;=5")</f>
        <v>15</v>
      </c>
      <c r="BX61" s="44">
        <f>COUNTIF(Table6612[South East Regional],"&gt;=5")</f>
        <v>23</v>
      </c>
      <c r="BY61" s="44">
        <f>COUNTIF(Table6612[Ballina],"&gt;=5")</f>
        <v>18</v>
      </c>
      <c r="BZ61" s="44">
        <f>COUNTIF(Table6612[Batemans Bay],"&gt;=5")</f>
        <v>1</v>
      </c>
      <c r="CA61" s="44">
        <f>COUNTIF(Table6612[Blue Mountains],"&gt;=5")</f>
        <v>4</v>
      </c>
      <c r="CB61" s="44">
        <f>COUNTIF(Table6612[Casino †],"&gt;=5")</f>
        <v>13</v>
      </c>
      <c r="CC61" s="44">
        <f>COUNTIF(Table6612[Cessnock],"&gt;=5")</f>
        <v>1</v>
      </c>
      <c r="CD61" s="44">
        <f>COUNTIF(Table6612[Cooma],"&gt;=5")</f>
        <v>2</v>
      </c>
      <c r="CE61" s="44">
        <f>COUNTIF(Table6612[Cowra],"&gt;=5")</f>
        <v>19</v>
      </c>
      <c r="CF61" s="44">
        <f>COUNTIF(Table6612[Deniliquin],"&gt;=5")</f>
        <v>12</v>
      </c>
      <c r="CG61" s="44">
        <f>COUNTIF(Table6612[Lachlan Health Service - Forbes],"&gt;=5")</f>
        <v>5</v>
      </c>
      <c r="CH61" s="44">
        <f>COUNTIF(Table6612[Gunnedah †],"&gt;=5")</f>
        <v>8</v>
      </c>
      <c r="CI61" s="44">
        <f>COUNTIF(Table6612[Inverell],"&gt;=5")</f>
        <v>9</v>
      </c>
      <c r="CJ61" s="44">
        <f>COUNTIF(Table6612[Kempsey],"&gt;=5")</f>
        <v>3</v>
      </c>
      <c r="CK61" s="44">
        <f>COUNTIF(Table6612[Kurri Kurri  †],"&gt;=5")</f>
        <v>5</v>
      </c>
      <c r="CL61" s="44">
        <f>COUNTIF(Table6612[Lithgow],"&gt;=5")</f>
        <v>6</v>
      </c>
      <c r="CM61" s="44">
        <f>COUNTIF(Table6612[Macksville],"&gt;=5")</f>
        <v>3</v>
      </c>
      <c r="CN61" s="44">
        <f>COUNTIF(Table6612[Maclean],"&gt;=5")</f>
        <v>6</v>
      </c>
      <c r="CO61" s="44">
        <f>COUNTIF(Table6612[Milton],"&gt;=5")</f>
        <v>4</v>
      </c>
      <c r="CP61" s="44">
        <f>COUNTIF(Table6612[Moree †],"&gt;=5")</f>
        <v>19</v>
      </c>
      <c r="CQ61" s="44">
        <f>COUNTIF(Table6612[Moruya],"&gt;=5")</f>
        <v>0</v>
      </c>
      <c r="CR61" s="44">
        <f>COUNTIF(Table6612[Mudgee],"&gt;=5")</f>
        <v>7</v>
      </c>
      <c r="CS61" s="44">
        <f>COUNTIF(Table6612[Muswellbrook †],"&gt;=5")</f>
        <v>2</v>
      </c>
      <c r="CT61" s="44">
        <f>COUNTIF(Table6612[Narrabri †],"&gt;=5")</f>
        <v>5</v>
      </c>
      <c r="CU61" s="44">
        <f>COUNTIF(Table6612[Queanbeyan],"&gt;=5")</f>
        <v>8</v>
      </c>
      <c r="CV61" s="44">
        <f>COUNTIF(Table6612[Singleton †],"&gt;=5")</f>
        <v>2</v>
      </c>
      <c r="CW61" s="44">
        <f>COUNTIF(Table6612[Young †],"&gt;=5")</f>
        <v>6</v>
      </c>
      <c r="CX61" s="44">
        <f>COUNTIF(Table6612[Bellinger River],"&gt;=5")</f>
        <v>5</v>
      </c>
      <c r="CY61" s="44">
        <f>COUNTIF(Table6612[Camden †],"&gt;=5")</f>
        <v>6</v>
      </c>
      <c r="CZ61" s="44">
        <f>COUNTIF(Table6612[Lachlan Health Service - Parkes †],"&gt;=5")</f>
        <v>2</v>
      </c>
      <c r="DA61" s="44">
        <f>COUNTIF(Table6612[Tumut],"&gt;=5")</f>
        <v>6</v>
      </c>
    </row>
    <row r="62" spans="1:105" ht="39" customHeight="1" x14ac:dyDescent="0.2">
      <c r="A62" s="128" t="s">
        <v>526</v>
      </c>
    </row>
    <row r="63" spans="1:105" ht="15" customHeight="1" x14ac:dyDescent="0.2">
      <c r="A63" s="212" t="s">
        <v>532</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41"/>
      <c r="BU63" s="41"/>
      <c r="BV63" s="41"/>
      <c r="BW63" s="41"/>
      <c r="BX63" s="41"/>
      <c r="BY63" s="41"/>
      <c r="BZ63" s="41"/>
      <c r="CA63" s="41"/>
      <c r="CB63" s="41"/>
      <c r="CC63" s="41"/>
      <c r="CD63" s="41"/>
      <c r="CE63" s="41"/>
      <c r="CF63" s="41"/>
      <c r="CG63" s="41"/>
      <c r="CH63" s="41"/>
      <c r="CI63" s="41"/>
      <c r="CJ63" s="41"/>
      <c r="CK63" s="41"/>
      <c r="CL63" s="41"/>
      <c r="CM63" s="41"/>
      <c r="CN63" s="41"/>
      <c r="CO63" s="41"/>
    </row>
    <row r="64" spans="1:105" ht="15" customHeight="1" x14ac:dyDescent="0.2">
      <c r="A64" s="241" t="s">
        <v>531</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row>
    <row r="65" spans="1:93" ht="15" customHeight="1" x14ac:dyDescent="0.2">
      <c r="A65" s="241" t="s">
        <v>514</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row>
  </sheetData>
  <mergeCells count="13">
    <mergeCell ref="Y2:AO2"/>
    <mergeCell ref="CX4:DA4"/>
    <mergeCell ref="A63:BS63"/>
    <mergeCell ref="A64:CO64"/>
    <mergeCell ref="A65:BC65"/>
    <mergeCell ref="BK4:BX4"/>
    <mergeCell ref="BY4:CW4"/>
    <mergeCell ref="Y4:AK4"/>
    <mergeCell ref="AL4:AM4"/>
    <mergeCell ref="AN4:AO4"/>
    <mergeCell ref="AP4:BJ4"/>
    <mergeCell ref="Y3:DA3"/>
    <mergeCell ref="G3:W3"/>
  </mergeCells>
  <conditionalFormatting sqref="E6:DA58">
    <cfRule type="containsBlanks" priority="1" stopIfTrue="1">
      <formula>LEN(TRIM(E6))=0</formula>
    </cfRule>
    <cfRule type="cellIs" dxfId="109" priority="2" operator="between">
      <formula>-5</formula>
      <formula>5</formula>
    </cfRule>
    <cfRule type="cellIs" dxfId="108" priority="3" operator="greaterThanOrEqual">
      <formula>5</formula>
    </cfRule>
    <cfRule type="cellIs" dxfId="107" priority="4" operator="lessThanOrEqual">
      <formula>-5</formula>
    </cfRule>
  </conditionalFormatting>
  <pageMargins left="0" right="0" top="0" bottom="0" header="0" footer="0"/>
  <pageSetup paperSize="8" scale="56" fitToWidth="2" orientation="portrait" r:id="rId1"/>
  <colBreaks count="1" manualBreakCount="1">
    <brk id="24"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Response rates</vt:lpstr>
      <vt:lpstr>Patient characteristics 2017-18</vt:lpstr>
      <vt:lpstr>Summary 2017-18</vt:lpstr>
      <vt:lpstr>Summary 2016-17</vt:lpstr>
      <vt:lpstr>Comparison between years</vt:lpstr>
      <vt:lpstr>'Comparison between years'!Print_Area</vt:lpstr>
      <vt:lpstr>Introduction!Print_Area</vt:lpstr>
      <vt:lpstr>'Patient characteristics 2017-18'!Print_Area</vt:lpstr>
      <vt:lpstr>'Summary 2017-18'!Print_Area</vt:lpstr>
      <vt:lpstr>Introduction!Print_Titles</vt:lpstr>
      <vt:lpstr>'Patient characteristics 2017-18'!Print_Titles</vt:lpstr>
      <vt:lpstr>'Response rates'!Print_Titles</vt:lpstr>
    </vt:vector>
  </TitlesOfParts>
  <Company>eHealthNSW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Myatt</dc:creator>
  <cp:lastModifiedBy>Edward Bury</cp:lastModifiedBy>
  <cp:lastPrinted>2019-04-07T22:54:03Z</cp:lastPrinted>
  <dcterms:created xsi:type="dcterms:W3CDTF">2019-02-20T04:27:42Z</dcterms:created>
  <dcterms:modified xsi:type="dcterms:W3CDTF">2019-04-23T05:06:09Z</dcterms:modified>
</cp:coreProperties>
</file>